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F57F83FD-7AC2-42FC-B22C-20780333EDB3}" xr6:coauthVersionLast="47" xr6:coauthVersionMax="47" xr10:uidLastSave="{00000000-0000-0000-0000-000000000000}"/>
  <bookViews>
    <workbookView xWindow="-110" yWindow="-110" windowWidth="19420" windowHeight="10300" xr2:uid="{42247284-7BCD-4AE8-837B-7FE57707F455}"/>
  </bookViews>
  <sheets>
    <sheet name="Title" sheetId="2" r:id="rId1"/>
    <sheet name="Mix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1" l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V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V41" i="1"/>
  <c r="H41" i="1"/>
  <c r="G41" i="1"/>
  <c r="I41" i="1" s="1"/>
  <c r="Y40" i="1"/>
  <c r="X40" i="1"/>
  <c r="W40" i="1"/>
  <c r="H40" i="1"/>
  <c r="G40" i="1"/>
  <c r="I40" i="1" s="1"/>
  <c r="Y39" i="1"/>
  <c r="X39" i="1"/>
  <c r="W39" i="1"/>
  <c r="H39" i="1"/>
  <c r="Y38" i="1"/>
  <c r="X38" i="1"/>
  <c r="W38" i="1"/>
  <c r="Y37" i="1"/>
  <c r="X37" i="1"/>
  <c r="W37" i="1"/>
  <c r="Y36" i="1"/>
  <c r="X36" i="1"/>
  <c r="W36" i="1"/>
  <c r="V36" i="1"/>
  <c r="Y35" i="1"/>
  <c r="X35" i="1"/>
  <c r="W35" i="1"/>
  <c r="K35" i="1"/>
  <c r="J35" i="1"/>
  <c r="I35" i="1"/>
  <c r="H35" i="1"/>
  <c r="G35" i="1"/>
  <c r="F35" i="1"/>
  <c r="Y34" i="1"/>
  <c r="X34" i="1"/>
  <c r="W34" i="1"/>
  <c r="K34" i="1"/>
  <c r="J34" i="1"/>
  <c r="I34" i="1"/>
  <c r="H34" i="1"/>
  <c r="G34" i="1"/>
  <c r="F34" i="1"/>
  <c r="Y33" i="1"/>
  <c r="X33" i="1"/>
  <c r="W33" i="1"/>
  <c r="K33" i="1"/>
  <c r="J33" i="1"/>
  <c r="I33" i="1"/>
  <c r="H33" i="1"/>
  <c r="G33" i="1"/>
  <c r="F33" i="1"/>
  <c r="Y32" i="1"/>
  <c r="X32" i="1"/>
  <c r="W32" i="1"/>
  <c r="Y31" i="1"/>
  <c r="X31" i="1"/>
  <c r="W31" i="1"/>
  <c r="V31" i="1"/>
  <c r="Y30" i="1"/>
  <c r="X30" i="1"/>
  <c r="W30" i="1"/>
  <c r="L24" i="1"/>
  <c r="K24" i="1"/>
  <c r="J24" i="1"/>
  <c r="I24" i="1"/>
  <c r="H24" i="1"/>
  <c r="L23" i="1"/>
  <c r="K23" i="1"/>
  <c r="J23" i="1"/>
  <c r="I23" i="1"/>
  <c r="H23" i="1"/>
  <c r="G23" i="1"/>
  <c r="L22" i="1"/>
  <c r="K22" i="1"/>
  <c r="J22" i="1"/>
  <c r="I22" i="1"/>
  <c r="H22" i="1"/>
  <c r="G22" i="1"/>
  <c r="L21" i="1"/>
  <c r="K21" i="1"/>
  <c r="J21" i="1"/>
  <c r="I21" i="1"/>
  <c r="H21" i="1"/>
  <c r="G21" i="1"/>
  <c r="O20" i="1"/>
  <c r="K20" i="1"/>
  <c r="J20" i="1"/>
  <c r="I20" i="1"/>
  <c r="H20" i="1"/>
  <c r="L17" i="1"/>
  <c r="K17" i="1"/>
  <c r="P8" i="1" s="1"/>
  <c r="J17" i="1"/>
  <c r="I17" i="1"/>
  <c r="H17" i="1"/>
  <c r="L16" i="1"/>
  <c r="K16" i="1"/>
  <c r="J16" i="1"/>
  <c r="I16" i="1"/>
  <c r="H16" i="1"/>
  <c r="G16" i="1"/>
  <c r="L15" i="1"/>
  <c r="P7" i="1" s="1"/>
  <c r="K15" i="1"/>
  <c r="J15" i="1"/>
  <c r="I15" i="1"/>
  <c r="H15" i="1"/>
  <c r="G15" i="1"/>
  <c r="L14" i="1"/>
  <c r="K14" i="1"/>
  <c r="J14" i="1"/>
  <c r="I14" i="1"/>
  <c r="H14" i="1"/>
  <c r="G14" i="1"/>
  <c r="K13" i="1"/>
  <c r="J13" i="1"/>
  <c r="I13" i="1"/>
  <c r="H13" i="1"/>
  <c r="Q11" i="1"/>
  <c r="O11" i="1" s="1"/>
  <c r="P11" i="1"/>
  <c r="P2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O10" i="1"/>
  <c r="L10" i="1"/>
  <c r="K10" i="1"/>
  <c r="J10" i="1"/>
  <c r="I10" i="1"/>
  <c r="H10" i="1"/>
  <c r="O8" i="1" s="1"/>
  <c r="L9" i="1"/>
  <c r="K9" i="1"/>
  <c r="J9" i="1"/>
  <c r="I9" i="1"/>
  <c r="H9" i="1"/>
  <c r="G9" i="1"/>
  <c r="L8" i="1"/>
  <c r="K8" i="1"/>
  <c r="J8" i="1"/>
  <c r="I8" i="1"/>
  <c r="H8" i="1"/>
  <c r="G8" i="1"/>
  <c r="L7" i="1"/>
  <c r="O7" i="1" s="1"/>
  <c r="K7" i="1"/>
  <c r="J7" i="1"/>
  <c r="I7" i="1"/>
  <c r="H7" i="1"/>
  <c r="H5" i="1" s="1"/>
  <c r="G7" i="1"/>
  <c r="K6" i="1"/>
  <c r="J6" i="1"/>
  <c r="I6" i="1"/>
  <c r="H6" i="1"/>
  <c r="O17" i="1" l="1"/>
  <c r="T7" i="1"/>
  <c r="Q7" i="1"/>
  <c r="P18" i="1"/>
  <c r="P9" i="1"/>
  <c r="P19" i="1" s="1"/>
  <c r="P17" i="1"/>
  <c r="P10" i="1"/>
  <c r="P20" i="1" s="1"/>
  <c r="Q20" i="1" s="1"/>
  <c r="N34" i="1"/>
  <c r="N33" i="1"/>
  <c r="Q10" i="1"/>
  <c r="L35" i="1"/>
  <c r="N35" i="1" s="1"/>
  <c r="L34" i="1"/>
  <c r="L33" i="1"/>
  <c r="M39" i="1"/>
  <c r="T8" i="1"/>
  <c r="O18" i="1"/>
  <c r="Q8" i="1"/>
  <c r="O21" i="1"/>
  <c r="Q21" i="1" s="1"/>
  <c r="O9" i="1"/>
  <c r="N39" i="1"/>
  <c r="M33" i="1"/>
  <c r="M34" i="1"/>
  <c r="M35" i="1"/>
  <c r="G39" i="1"/>
  <c r="O19" i="1" l="1"/>
  <c r="T9" i="1"/>
  <c r="Q9" i="1"/>
  <c r="R9" i="1" s="1"/>
  <c r="S9" i="1" s="1"/>
  <c r="R8" i="1"/>
  <c r="S8" i="1" s="1"/>
  <c r="T18" i="1"/>
  <c r="Q18" i="1"/>
  <c r="R18" i="1" s="1"/>
  <c r="S18" i="1" s="1"/>
  <c r="R7" i="1"/>
  <c r="S7" i="1" s="1"/>
  <c r="I39" i="1"/>
  <c r="J39" i="1" s="1"/>
  <c r="K39" i="1" s="1"/>
  <c r="L39" i="1"/>
  <c r="Q17" i="1"/>
  <c r="T17" i="1"/>
  <c r="Q19" i="1" l="1"/>
  <c r="R19" i="1" s="1"/>
  <c r="S19" i="1" s="1"/>
  <c r="T19" i="1"/>
  <c r="R17" i="1"/>
  <c r="S17" i="1" s="1"/>
</calcChain>
</file>

<file path=xl/sharedStrings.xml><?xml version="1.0" encoding="utf-8"?>
<sst xmlns="http://schemas.openxmlformats.org/spreadsheetml/2006/main" count="94" uniqueCount="49">
  <si>
    <t>Mixed Factors ANOVA</t>
  </si>
  <si>
    <t>Office 1</t>
  </si>
  <si>
    <t>Office 2</t>
  </si>
  <si>
    <t>Office 3</t>
  </si>
  <si>
    <t>Office 4</t>
  </si>
  <si>
    <t>Descriptive Statistics</t>
  </si>
  <si>
    <t>Two Factor Anova</t>
  </si>
  <si>
    <t>Conflict</t>
  </si>
  <si>
    <t>Psychol</t>
  </si>
  <si>
    <t>Negot</t>
  </si>
  <si>
    <t>COUNT</t>
  </si>
  <si>
    <t>ANOVA</t>
  </si>
  <si>
    <t>Alpha</t>
  </si>
  <si>
    <t>SS</t>
  </si>
  <si>
    <t>df</t>
  </si>
  <si>
    <t>MS</t>
  </si>
  <si>
    <t>F</t>
  </si>
  <si>
    <t>p-value</t>
  </si>
  <si>
    <t>p eta-sq</t>
  </si>
  <si>
    <t>Rows</t>
  </si>
  <si>
    <t>Columns</t>
  </si>
  <si>
    <t>Inter</t>
  </si>
  <si>
    <t>Within</t>
  </si>
  <si>
    <t>Total</t>
  </si>
  <si>
    <t>MEAN</t>
  </si>
  <si>
    <t>Two Mixed Factors Anova</t>
  </si>
  <si>
    <t>VARIANCE</t>
  </si>
  <si>
    <t>Input data with rows and columns exchanged</t>
  </si>
  <si>
    <t>ANOVA: Single Factor</t>
  </si>
  <si>
    <t>DESCRIPTION</t>
  </si>
  <si>
    <t>Groups</t>
  </si>
  <si>
    <t>Count</t>
  </si>
  <si>
    <t>Sum</t>
  </si>
  <si>
    <t>Mean</t>
  </si>
  <si>
    <t>Variance</t>
  </si>
  <si>
    <t>Std Err</t>
  </si>
  <si>
    <t>Lower</t>
  </si>
  <si>
    <t>Upper</t>
  </si>
  <si>
    <t>Sources</t>
  </si>
  <si>
    <t>P value</t>
  </si>
  <si>
    <t>Eta-sq</t>
  </si>
  <si>
    <t>RMSSE</t>
  </si>
  <si>
    <t>Omega Sq</t>
  </si>
  <si>
    <t>Between Groups</t>
  </si>
  <si>
    <t>Within Groups</t>
  </si>
  <si>
    <t>Real Statistics Using Excel</t>
  </si>
  <si>
    <t>Updated</t>
  </si>
  <si>
    <t>Copyright © 2013 - 2026 Charles Zaiontz</t>
  </si>
  <si>
    <t>Two Mixed Factors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</si>
</sst>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2B93-9A89-41D8-BC6E-7F3A6DD68E5A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45</v>
      </c>
    </row>
    <row r="2" spans="1:13" x14ac:dyDescent="0.35">
      <c r="A2" t="s">
        <v>48</v>
      </c>
    </row>
    <row r="4" spans="1:13" x14ac:dyDescent="0.35">
      <c r="A4" t="s">
        <v>46</v>
      </c>
      <c r="B4" s="32">
        <v>46023</v>
      </c>
    </row>
    <row r="6" spans="1:13" x14ac:dyDescent="0.35">
      <c r="A6" s="33" t="s">
        <v>47</v>
      </c>
    </row>
    <row r="10" spans="1:13" ht="18.5" x14ac:dyDescent="0.45">
      <c r="M10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5214-5C9A-4192-B5E1-978A9D147221}">
  <sheetPr codeName="Sheet371"/>
  <dimension ref="A1:AH50"/>
  <sheetViews>
    <sheetView zoomScaleNormal="100" workbookViewId="0"/>
  </sheetViews>
  <sheetFormatPr defaultRowHeight="14.5" x14ac:dyDescent="0.35"/>
  <cols>
    <col min="4" max="5" width="8.7265625" customWidth="1"/>
    <col min="6" max="6" width="9.1796875" customWidth="1"/>
    <col min="8" max="8" width="8.7265625" customWidth="1"/>
    <col min="11" max="11" width="8.7265625" customWidth="1"/>
  </cols>
  <sheetData>
    <row r="1" spans="1:34" x14ac:dyDescent="0.35">
      <c r="A1" s="1" t="s">
        <v>0</v>
      </c>
    </row>
    <row r="3" spans="1:34" x14ac:dyDescent="0.35">
      <c r="B3" s="2" t="s">
        <v>1</v>
      </c>
      <c r="C3" s="2" t="s">
        <v>2</v>
      </c>
      <c r="D3" s="2" t="s">
        <v>3</v>
      </c>
      <c r="E3" s="2" t="s">
        <v>4</v>
      </c>
      <c r="G3" t="s">
        <v>5</v>
      </c>
      <c r="N3" t="s">
        <v>6</v>
      </c>
      <c r="V3" s="3" t="s">
        <v>1</v>
      </c>
      <c r="W3" s="4"/>
      <c r="X3" s="4"/>
      <c r="Y3" s="3" t="s">
        <v>2</v>
      </c>
      <c r="Z3" s="4"/>
      <c r="AA3" s="5"/>
      <c r="AB3" s="4" t="s">
        <v>3</v>
      </c>
      <c r="AC3" s="4"/>
      <c r="AD3" s="5"/>
      <c r="AE3" s="4" t="s">
        <v>4</v>
      </c>
      <c r="AF3" s="4"/>
      <c r="AG3" s="5"/>
      <c r="AH3" s="6"/>
    </row>
    <row r="4" spans="1:34" x14ac:dyDescent="0.35">
      <c r="A4" s="7" t="s">
        <v>7</v>
      </c>
      <c r="B4" s="7">
        <v>34</v>
      </c>
      <c r="C4" s="7">
        <v>46</v>
      </c>
      <c r="D4" s="7">
        <v>23</v>
      </c>
      <c r="E4" s="7">
        <v>50</v>
      </c>
      <c r="V4" s="8" t="s">
        <v>7</v>
      </c>
      <c r="W4" s="9" t="s">
        <v>8</v>
      </c>
      <c r="X4" s="10" t="s">
        <v>9</v>
      </c>
      <c r="Y4" s="8" t="s">
        <v>7</v>
      </c>
      <c r="Z4" s="9" t="s">
        <v>8</v>
      </c>
      <c r="AA4" s="10" t="s">
        <v>9</v>
      </c>
      <c r="AB4" s="8" t="s">
        <v>7</v>
      </c>
      <c r="AC4" s="9" t="s">
        <v>8</v>
      </c>
      <c r="AD4" s="10" t="s">
        <v>9</v>
      </c>
      <c r="AE4" s="8" t="s">
        <v>7</v>
      </c>
      <c r="AF4" s="9" t="s">
        <v>8</v>
      </c>
      <c r="AG4" s="10" t="s">
        <v>9</v>
      </c>
      <c r="AH4" s="6"/>
    </row>
    <row r="5" spans="1:34" ht="15" thickBot="1" x14ac:dyDescent="0.4">
      <c r="A5" s="11"/>
      <c r="B5" s="11">
        <v>56</v>
      </c>
      <c r="C5" s="11">
        <v>19</v>
      </c>
      <c r="D5" s="11">
        <v>32</v>
      </c>
      <c r="E5" s="11">
        <v>72</v>
      </c>
      <c r="G5" t="s">
        <v>10</v>
      </c>
      <c r="H5" t="str">
        <f>IF(COUNTIF(H7:K9,H7)=COUNT(H7:K9),"balanced","unbalanced")</f>
        <v>balanced</v>
      </c>
      <c r="N5" t="s">
        <v>11</v>
      </c>
      <c r="R5" s="6" t="s">
        <v>12</v>
      </c>
      <c r="S5" s="6">
        <v>0.05</v>
      </c>
      <c r="V5" s="12">
        <v>34</v>
      </c>
      <c r="W5" s="13">
        <v>45</v>
      </c>
      <c r="X5" s="14">
        <v>40</v>
      </c>
      <c r="Y5" s="12">
        <v>46</v>
      </c>
      <c r="Z5" s="13">
        <v>23</v>
      </c>
      <c r="AA5" s="13">
        <v>75</v>
      </c>
      <c r="AB5" s="12">
        <v>23</v>
      </c>
      <c r="AC5" s="13">
        <v>75</v>
      </c>
      <c r="AD5" s="14">
        <v>55</v>
      </c>
      <c r="AE5" s="12">
        <v>48</v>
      </c>
      <c r="AF5" s="13">
        <v>73</v>
      </c>
      <c r="AG5" s="14">
        <v>53</v>
      </c>
    </row>
    <row r="6" spans="1:34" ht="15" thickTop="1" x14ac:dyDescent="0.35">
      <c r="A6" s="11"/>
      <c r="B6" s="11">
        <v>78</v>
      </c>
      <c r="C6" s="11">
        <v>56</v>
      </c>
      <c r="D6" s="11">
        <v>42</v>
      </c>
      <c r="E6" s="11">
        <v>30</v>
      </c>
      <c r="H6" s="6" t="str">
        <f>B3</f>
        <v>Office 1</v>
      </c>
      <c r="I6" s="6" t="str">
        <f>C3</f>
        <v>Office 2</v>
      </c>
      <c r="J6" s="6" t="str">
        <f>D3</f>
        <v>Office 3</v>
      </c>
      <c r="K6" s="6" t="str">
        <f>E3</f>
        <v>Office 4</v>
      </c>
      <c r="N6" s="15"/>
      <c r="O6" s="15" t="s">
        <v>13</v>
      </c>
      <c r="P6" s="15" t="s">
        <v>14</v>
      </c>
      <c r="Q6" s="15" t="s">
        <v>15</v>
      </c>
      <c r="R6" s="15" t="s">
        <v>16</v>
      </c>
      <c r="S6" s="15" t="s">
        <v>17</v>
      </c>
      <c r="T6" s="15" t="s">
        <v>18</v>
      </c>
      <c r="V6" s="16">
        <v>56</v>
      </c>
      <c r="W6">
        <v>76</v>
      </c>
      <c r="X6" s="17">
        <v>39</v>
      </c>
      <c r="Y6" s="16">
        <v>32</v>
      </c>
      <c r="Z6">
        <v>56</v>
      </c>
      <c r="AA6">
        <v>57</v>
      </c>
      <c r="AB6" s="16">
        <v>56</v>
      </c>
      <c r="AC6">
        <v>57</v>
      </c>
      <c r="AD6" s="17">
        <v>73</v>
      </c>
      <c r="AE6" s="16">
        <v>72</v>
      </c>
      <c r="AF6">
        <v>68</v>
      </c>
      <c r="AG6" s="17">
        <v>51</v>
      </c>
    </row>
    <row r="7" spans="1:34" x14ac:dyDescent="0.35">
      <c r="A7" s="11"/>
      <c r="B7" s="11">
        <v>40</v>
      </c>
      <c r="C7" s="11">
        <v>52</v>
      </c>
      <c r="D7" s="11">
        <v>34</v>
      </c>
      <c r="E7" s="11">
        <v>52</v>
      </c>
      <c r="G7" t="str">
        <f>A4</f>
        <v>Conflict</v>
      </c>
      <c r="H7" s="18">
        <f>COUNT(B4:B8)</f>
        <v>5</v>
      </c>
      <c r="I7" s="19">
        <f>COUNT(C4:C8)</f>
        <v>5</v>
      </c>
      <c r="J7" s="19">
        <f>COUNT(D4:D8)</f>
        <v>5</v>
      </c>
      <c r="K7" s="20">
        <f>COUNT(E4:E8)</f>
        <v>5</v>
      </c>
      <c r="L7">
        <f>COUNT(B4:E8)</f>
        <v>20</v>
      </c>
      <c r="N7" t="s">
        <v>19</v>
      </c>
      <c r="O7">
        <f>DEVSQ(L14:L16)*L7</f>
        <v>1691.7333333333327</v>
      </c>
      <c r="P7">
        <f>COUNT(L14:L16)-1</f>
        <v>2</v>
      </c>
      <c r="Q7">
        <f>O7/P7</f>
        <v>845.86666666666633</v>
      </c>
      <c r="R7">
        <f>Q7/Q10</f>
        <v>4.0041025641025625</v>
      </c>
      <c r="S7">
        <f>FDIST(R7,P7,P10)</f>
        <v>2.4646200167940314E-2</v>
      </c>
      <c r="T7" s="6">
        <f>O7/(O7+O10)</f>
        <v>0.14298271315558153</v>
      </c>
      <c r="V7" s="16">
        <v>78</v>
      </c>
      <c r="W7">
        <v>65</v>
      </c>
      <c r="X7" s="17">
        <v>78</v>
      </c>
      <c r="Y7" s="16">
        <v>56</v>
      </c>
      <c r="Z7">
        <v>61</v>
      </c>
      <c r="AA7">
        <v>63</v>
      </c>
      <c r="AB7" s="16">
        <v>61</v>
      </c>
      <c r="AC7">
        <v>63</v>
      </c>
      <c r="AD7" s="17">
        <v>69</v>
      </c>
      <c r="AE7" s="16">
        <v>51</v>
      </c>
      <c r="AF7">
        <v>71</v>
      </c>
      <c r="AG7" s="17">
        <v>32</v>
      </c>
    </row>
    <row r="8" spans="1:34" x14ac:dyDescent="0.35">
      <c r="A8" s="21"/>
      <c r="B8" s="21">
        <v>61</v>
      </c>
      <c r="C8" s="21">
        <v>42</v>
      </c>
      <c r="D8" s="21">
        <v>28</v>
      </c>
      <c r="E8" s="21">
        <v>43</v>
      </c>
      <c r="G8" t="str">
        <f>A9</f>
        <v>Psychol</v>
      </c>
      <c r="H8" s="22">
        <f>COUNT(B9:B13)</f>
        <v>5</v>
      </c>
      <c r="I8">
        <f>COUNT(C9:C13)</f>
        <v>5</v>
      </c>
      <c r="J8">
        <f>COUNT(D9:D13)</f>
        <v>5</v>
      </c>
      <c r="K8" s="23">
        <f>COUNT(E9:E13)</f>
        <v>5</v>
      </c>
      <c r="L8">
        <f>COUNT(B9:E13)</f>
        <v>20</v>
      </c>
      <c r="N8" t="s">
        <v>20</v>
      </c>
      <c r="O8">
        <f>DEVSQ(H17:K17)*H10</f>
        <v>609.79999999999973</v>
      </c>
      <c r="P8">
        <f>COUNT(H17:K17)-1</f>
        <v>3</v>
      </c>
      <c r="Q8">
        <f>O8/P8</f>
        <v>203.26666666666657</v>
      </c>
      <c r="R8">
        <f>Q8/Q10</f>
        <v>0.96220907297830327</v>
      </c>
      <c r="S8">
        <f>FDIST(R8,P8,P10)</f>
        <v>0.41826475115765016</v>
      </c>
      <c r="T8" s="6">
        <f>O8/(O8+O10)</f>
        <v>5.672663677463765E-2</v>
      </c>
      <c r="V8" s="16">
        <v>67</v>
      </c>
      <c r="W8">
        <v>52</v>
      </c>
      <c r="X8" s="17">
        <v>24</v>
      </c>
      <c r="Y8" s="16">
        <v>52</v>
      </c>
      <c r="Z8">
        <v>34</v>
      </c>
      <c r="AA8">
        <v>25</v>
      </c>
      <c r="AB8" s="16">
        <v>34</v>
      </c>
      <c r="AC8">
        <v>25</v>
      </c>
      <c r="AD8" s="17">
        <v>64</v>
      </c>
      <c r="AE8" s="16">
        <v>52</v>
      </c>
      <c r="AF8">
        <v>59</v>
      </c>
      <c r="AG8" s="17">
        <v>41</v>
      </c>
    </row>
    <row r="9" spans="1:34" x14ac:dyDescent="0.35">
      <c r="A9" s="24" t="s">
        <v>8</v>
      </c>
      <c r="B9" s="24">
        <v>45</v>
      </c>
      <c r="C9" s="24">
        <v>23</v>
      </c>
      <c r="D9" s="24">
        <v>75</v>
      </c>
      <c r="E9" s="24">
        <v>73</v>
      </c>
      <c r="G9" t="str">
        <f>A14</f>
        <v>Negot</v>
      </c>
      <c r="H9" s="25">
        <f>COUNT(B14:B18)</f>
        <v>5</v>
      </c>
      <c r="I9" s="26">
        <f>COUNT(C14:C18)</f>
        <v>5</v>
      </c>
      <c r="J9" s="26">
        <f>COUNT(D14:D18)</f>
        <v>5</v>
      </c>
      <c r="K9" s="27">
        <f>COUNT(E14:E18)</f>
        <v>5</v>
      </c>
      <c r="L9">
        <f>COUNT(B14:E18)</f>
        <v>20</v>
      </c>
      <c r="N9" t="s">
        <v>21</v>
      </c>
      <c r="O9">
        <f>O11-O7-O8-O10</f>
        <v>4155.2000000000044</v>
      </c>
      <c r="P9">
        <f>P8*P7</f>
        <v>6</v>
      </c>
      <c r="Q9">
        <f>O9/P9</f>
        <v>692.5333333333341</v>
      </c>
      <c r="R9">
        <f>Q9/Q10</f>
        <v>3.2782642998027649</v>
      </c>
      <c r="S9">
        <f>FDIST(R9,P9,P10)</f>
        <v>8.7718106561581848E-3</v>
      </c>
      <c r="T9" s="6">
        <f>O9/(O9+O10)</f>
        <v>0.29067099445967898</v>
      </c>
      <c r="V9" s="28">
        <v>61</v>
      </c>
      <c r="W9" s="29">
        <v>23</v>
      </c>
      <c r="X9" s="30">
        <v>59</v>
      </c>
      <c r="Y9" s="28">
        <v>79</v>
      </c>
      <c r="Z9" s="29">
        <v>28</v>
      </c>
      <c r="AA9" s="29">
        <v>60</v>
      </c>
      <c r="AB9" s="28">
        <v>28</v>
      </c>
      <c r="AC9" s="29">
        <v>60</v>
      </c>
      <c r="AD9" s="30">
        <v>59</v>
      </c>
      <c r="AE9" s="28">
        <v>43</v>
      </c>
      <c r="AF9" s="29">
        <v>80</v>
      </c>
      <c r="AG9" s="30">
        <v>45</v>
      </c>
    </row>
    <row r="10" spans="1:34" x14ac:dyDescent="0.35">
      <c r="A10" s="11"/>
      <c r="B10" s="11">
        <v>40</v>
      </c>
      <c r="C10" s="11">
        <v>56</v>
      </c>
      <c r="D10" s="11">
        <v>57</v>
      </c>
      <c r="E10" s="11">
        <v>68</v>
      </c>
      <c r="H10">
        <f>COUNT(B4:B18)</f>
        <v>15</v>
      </c>
      <c r="I10">
        <f>COUNT(C4:C18)</f>
        <v>15</v>
      </c>
      <c r="J10">
        <f>COUNT(D4:D18)</f>
        <v>15</v>
      </c>
      <c r="K10">
        <f>COUNT(E4:E18)</f>
        <v>15</v>
      </c>
      <c r="L10">
        <f>COUNT(B4:E18)</f>
        <v>60</v>
      </c>
      <c r="N10" t="s">
        <v>22</v>
      </c>
      <c r="O10">
        <f>SUM(H21:K23)*(H7-1)</f>
        <v>10140</v>
      </c>
      <c r="P10">
        <f>P11-P7-P8-P9</f>
        <v>48</v>
      </c>
      <c r="Q10">
        <f>O10/P10</f>
        <v>211.25</v>
      </c>
      <c r="V10">
        <f t="shared" ref="V10:AG10" si="0">AVERAGE(V5:V9)</f>
        <v>59.2</v>
      </c>
      <c r="W10">
        <f t="shared" si="0"/>
        <v>52.2</v>
      </c>
      <c r="X10">
        <f t="shared" si="0"/>
        <v>48</v>
      </c>
      <c r="Y10">
        <f t="shared" si="0"/>
        <v>53</v>
      </c>
      <c r="Z10">
        <f t="shared" si="0"/>
        <v>40.4</v>
      </c>
      <c r="AA10">
        <f t="shared" si="0"/>
        <v>56</v>
      </c>
      <c r="AB10">
        <f t="shared" si="0"/>
        <v>40.4</v>
      </c>
      <c r="AC10">
        <f t="shared" si="0"/>
        <v>56</v>
      </c>
      <c r="AD10">
        <f t="shared" si="0"/>
        <v>64</v>
      </c>
      <c r="AE10">
        <f t="shared" si="0"/>
        <v>53.2</v>
      </c>
      <c r="AF10">
        <f t="shared" si="0"/>
        <v>70.2</v>
      </c>
      <c r="AG10">
        <f t="shared" si="0"/>
        <v>44.4</v>
      </c>
    </row>
    <row r="11" spans="1:34" x14ac:dyDescent="0.35">
      <c r="A11" s="11"/>
      <c r="B11" s="11">
        <v>65</v>
      </c>
      <c r="C11" s="11">
        <v>61</v>
      </c>
      <c r="D11" s="11">
        <v>63</v>
      </c>
      <c r="E11" s="11">
        <v>71</v>
      </c>
      <c r="N11" s="29" t="s">
        <v>23</v>
      </c>
      <c r="O11" s="29">
        <f>Q11*P11</f>
        <v>16596.733333333337</v>
      </c>
      <c r="P11" s="29">
        <f>L10-1</f>
        <v>59</v>
      </c>
      <c r="Q11" s="29">
        <f>L24</f>
        <v>281.3005649717515</v>
      </c>
      <c r="R11" s="29"/>
      <c r="S11" s="29"/>
      <c r="T11" s="29"/>
    </row>
    <row r="12" spans="1:34" x14ac:dyDescent="0.35">
      <c r="A12" s="11"/>
      <c r="B12" s="11">
        <v>52</v>
      </c>
      <c r="C12" s="11">
        <v>34</v>
      </c>
      <c r="D12" s="11">
        <v>25</v>
      </c>
      <c r="E12" s="11">
        <v>59</v>
      </c>
      <c r="G12" t="s">
        <v>24</v>
      </c>
    </row>
    <row r="13" spans="1:34" x14ac:dyDescent="0.35">
      <c r="A13" s="21"/>
      <c r="B13" s="21">
        <v>23</v>
      </c>
      <c r="C13" s="21">
        <v>28</v>
      </c>
      <c r="D13" s="21">
        <v>60</v>
      </c>
      <c r="E13" s="21">
        <v>80</v>
      </c>
      <c r="H13" s="6" t="str">
        <f>B3</f>
        <v>Office 1</v>
      </c>
      <c r="I13" s="6" t="str">
        <f>C3</f>
        <v>Office 2</v>
      </c>
      <c r="J13" s="6" t="str">
        <f>D3</f>
        <v>Office 3</v>
      </c>
      <c r="K13" s="6" t="str">
        <f>E3</f>
        <v>Office 4</v>
      </c>
      <c r="N13" t="s">
        <v>25</v>
      </c>
    </row>
    <row r="14" spans="1:34" x14ac:dyDescent="0.35">
      <c r="A14" s="24" t="s">
        <v>9</v>
      </c>
      <c r="B14" s="24">
        <v>80</v>
      </c>
      <c r="C14" s="24">
        <v>75</v>
      </c>
      <c r="D14" s="24">
        <v>55</v>
      </c>
      <c r="E14" s="24">
        <v>53</v>
      </c>
      <c r="G14" t="str">
        <f>A4</f>
        <v>Conflict</v>
      </c>
      <c r="H14" s="18">
        <f>AVERAGE(B4:B8)</f>
        <v>53.8</v>
      </c>
      <c r="I14" s="19">
        <f>AVERAGE(C4:C8)</f>
        <v>43</v>
      </c>
      <c r="J14" s="19">
        <f>AVERAGE(D4:D8)</f>
        <v>31.8</v>
      </c>
      <c r="K14" s="20">
        <f>AVERAGE(E4:E8)</f>
        <v>49.4</v>
      </c>
      <c r="L14">
        <f>AVERAGE(B4:E8)</f>
        <v>44.5</v>
      </c>
    </row>
    <row r="15" spans="1:34" ht="15" thickBot="1" x14ac:dyDescent="0.4">
      <c r="A15" s="11"/>
      <c r="B15" s="11">
        <v>39</v>
      </c>
      <c r="C15" s="11">
        <v>57</v>
      </c>
      <c r="D15" s="11">
        <v>73</v>
      </c>
      <c r="E15" s="11">
        <v>51</v>
      </c>
      <c r="G15" t="str">
        <f>A9</f>
        <v>Psychol</v>
      </c>
      <c r="H15" s="22">
        <f>AVERAGE(B9:B13)</f>
        <v>45</v>
      </c>
      <c r="I15">
        <f>AVERAGE(C9:C13)</f>
        <v>40.4</v>
      </c>
      <c r="J15">
        <f>AVERAGE(D9:D13)</f>
        <v>56</v>
      </c>
      <c r="K15" s="23">
        <f>AVERAGE(E9:E13)</f>
        <v>70.2</v>
      </c>
      <c r="L15">
        <f>AVERAGE(B9:E13)</f>
        <v>52.9</v>
      </c>
      <c r="N15" t="s">
        <v>11</v>
      </c>
      <c r="R15" s="6" t="s">
        <v>12</v>
      </c>
      <c r="S15" s="6">
        <v>0.05</v>
      </c>
    </row>
    <row r="16" spans="1:34" ht="15" thickTop="1" x14ac:dyDescent="0.35">
      <c r="A16" s="11"/>
      <c r="B16" s="11">
        <v>78</v>
      </c>
      <c r="C16" s="11">
        <v>63</v>
      </c>
      <c r="D16" s="11">
        <v>69</v>
      </c>
      <c r="E16" s="11">
        <v>47</v>
      </c>
      <c r="G16" t="str">
        <f>A14</f>
        <v>Negot</v>
      </c>
      <c r="H16" s="25">
        <f>AVERAGE(B14:B18)</f>
        <v>60.2</v>
      </c>
      <c r="I16" s="26">
        <f>AVERAGE(C14:C18)</f>
        <v>57.6</v>
      </c>
      <c r="J16" s="26">
        <f>AVERAGE(D14:D18)</f>
        <v>64</v>
      </c>
      <c r="K16" s="27">
        <f>AVERAGE(E14:E18)</f>
        <v>47.4</v>
      </c>
      <c r="L16">
        <f>AVERAGE(B14:E18)</f>
        <v>57.3</v>
      </c>
      <c r="N16" s="15"/>
      <c r="O16" s="15" t="s">
        <v>13</v>
      </c>
      <c r="P16" s="15" t="s">
        <v>14</v>
      </c>
      <c r="Q16" s="15" t="s">
        <v>15</v>
      </c>
      <c r="R16" s="15" t="s">
        <v>16</v>
      </c>
      <c r="S16" s="15" t="s">
        <v>17</v>
      </c>
      <c r="T16" s="15" t="s">
        <v>18</v>
      </c>
    </row>
    <row r="17" spans="1:25" x14ac:dyDescent="0.35">
      <c r="A17" s="11"/>
      <c r="B17" s="11">
        <v>45</v>
      </c>
      <c r="C17" s="11">
        <v>25</v>
      </c>
      <c r="D17" s="11">
        <v>64</v>
      </c>
      <c r="E17" s="11">
        <v>41</v>
      </c>
      <c r="H17">
        <f>AVERAGE(B4:B18)</f>
        <v>53</v>
      </c>
      <c r="I17">
        <f>AVERAGE(C4:C18)</f>
        <v>47</v>
      </c>
      <c r="J17">
        <f>AVERAGE(D4:D18)</f>
        <v>50.6</v>
      </c>
      <c r="K17">
        <f>AVERAGE(E4:E18)</f>
        <v>55.666666666666664</v>
      </c>
      <c r="L17">
        <f>AVERAGE(B4:E18)</f>
        <v>51.56666666666667</v>
      </c>
      <c r="N17" t="s">
        <v>19</v>
      </c>
      <c r="O17">
        <f>O7</f>
        <v>1691.7333333333327</v>
      </c>
      <c r="P17">
        <f>P7</f>
        <v>2</v>
      </c>
      <c r="Q17">
        <f>O17/P17</f>
        <v>845.86666666666633</v>
      </c>
      <c r="R17">
        <f>Q17/Q19</f>
        <v>1.2214093184443571</v>
      </c>
      <c r="S17">
        <f>FDIST(R17,P17,P19)</f>
        <v>0.35891480306310647</v>
      </c>
      <c r="T17" s="6">
        <f>O17/(O17+O20)</f>
        <v>0.14298271315558153</v>
      </c>
    </row>
    <row r="18" spans="1:25" x14ac:dyDescent="0.35">
      <c r="A18" s="21"/>
      <c r="B18" s="21">
        <v>59</v>
      </c>
      <c r="C18" s="21">
        <v>68</v>
      </c>
      <c r="D18" s="21">
        <v>59</v>
      </c>
      <c r="E18" s="21">
        <v>45</v>
      </c>
      <c r="N18" t="s">
        <v>20</v>
      </c>
      <c r="O18">
        <f t="shared" ref="O18:P21" si="1">O8</f>
        <v>609.79999999999973</v>
      </c>
      <c r="P18">
        <f t="shared" si="1"/>
        <v>3</v>
      </c>
      <c r="Q18">
        <f>O18/P18</f>
        <v>203.26666666666657</v>
      </c>
      <c r="R18">
        <f>Q18/Q20</f>
        <v>0.96220907297830327</v>
      </c>
      <c r="S18">
        <f>FDIST(R18,P18,P20)</f>
        <v>0.41826475115765016</v>
      </c>
      <c r="T18" s="6">
        <f>O18/(O18+O20)</f>
        <v>5.672663677463765E-2</v>
      </c>
    </row>
    <row r="19" spans="1:25" x14ac:dyDescent="0.35">
      <c r="G19" t="s">
        <v>26</v>
      </c>
      <c r="N19" t="s">
        <v>21</v>
      </c>
      <c r="O19">
        <f t="shared" si="1"/>
        <v>4155.2000000000044</v>
      </c>
      <c r="P19">
        <f t="shared" si="1"/>
        <v>6</v>
      </c>
      <c r="Q19">
        <f>O19/P19</f>
        <v>692.5333333333341</v>
      </c>
      <c r="R19">
        <f>Q19/Q20</f>
        <v>3.2782642998027649</v>
      </c>
      <c r="S19">
        <f>FDIST(R19,P19,P20)</f>
        <v>8.7718106561581848E-3</v>
      </c>
      <c r="T19" s="6">
        <f>O19/(O19+O20)</f>
        <v>0.29067099445967898</v>
      </c>
    </row>
    <row r="20" spans="1:25" x14ac:dyDescent="0.35">
      <c r="H20" s="6" t="str">
        <f>B3</f>
        <v>Office 1</v>
      </c>
      <c r="I20" s="6" t="str">
        <f>C3</f>
        <v>Office 2</v>
      </c>
      <c r="J20" s="6" t="str">
        <f>D3</f>
        <v>Office 3</v>
      </c>
      <c r="K20" s="6" t="str">
        <f>E3</f>
        <v>Office 4</v>
      </c>
      <c r="N20" t="s">
        <v>22</v>
      </c>
      <c r="O20">
        <f t="shared" si="1"/>
        <v>10140</v>
      </c>
      <c r="P20">
        <f t="shared" si="1"/>
        <v>48</v>
      </c>
      <c r="Q20">
        <f>O20/P20</f>
        <v>211.25</v>
      </c>
    </row>
    <row r="21" spans="1:25" x14ac:dyDescent="0.35">
      <c r="G21" t="str">
        <f>A4</f>
        <v>Conflict</v>
      </c>
      <c r="H21" s="18">
        <f>VAR(B4:B8)</f>
        <v>306.19999999999982</v>
      </c>
      <c r="I21" s="19">
        <f>VAR(C4:C8)</f>
        <v>209</v>
      </c>
      <c r="J21" s="19">
        <f>VAR(D4:D8)</f>
        <v>50.200000000000045</v>
      </c>
      <c r="K21" s="20">
        <f>VAR(E4:E8)</f>
        <v>233.80000000000018</v>
      </c>
      <c r="L21">
        <f>VAR(B4:E8)</f>
        <v>240.36842105263159</v>
      </c>
      <c r="N21" s="29" t="s">
        <v>23</v>
      </c>
      <c r="O21" s="29">
        <f t="shared" si="1"/>
        <v>16596.733333333337</v>
      </c>
      <c r="P21" s="29">
        <f t="shared" si="1"/>
        <v>59</v>
      </c>
      <c r="Q21" s="29">
        <f>O21/P21</f>
        <v>281.3005649717515</v>
      </c>
      <c r="R21" s="29"/>
      <c r="S21" s="29"/>
      <c r="T21" s="29"/>
    </row>
    <row r="22" spans="1:25" x14ac:dyDescent="0.35">
      <c r="G22" t="str">
        <f>A9</f>
        <v>Psychol</v>
      </c>
      <c r="H22" s="22">
        <f>VAR(B9:B13)</f>
        <v>239.5</v>
      </c>
      <c r="I22">
        <f>VAR(C9:C13)</f>
        <v>291.29999999999995</v>
      </c>
      <c r="J22">
        <f>VAR(D9:D13)</f>
        <v>347</v>
      </c>
      <c r="K22" s="23">
        <f>VAR(E9:E13)</f>
        <v>58.7</v>
      </c>
      <c r="L22">
        <f>VAR(B9:E13)</f>
        <v>335.98947368421068</v>
      </c>
    </row>
    <row r="23" spans="1:25" x14ac:dyDescent="0.35">
      <c r="G23" t="str">
        <f>A14</f>
        <v>Negot</v>
      </c>
      <c r="H23" s="25">
        <f>VAR(B14:B18)</f>
        <v>347.69999999999982</v>
      </c>
      <c r="I23" s="26">
        <f>VAR(C14:C18)</f>
        <v>375.80000000000018</v>
      </c>
      <c r="J23" s="26">
        <f>VAR(D14:D18)</f>
        <v>53</v>
      </c>
      <c r="K23" s="27">
        <f>VAR(E14:E18)</f>
        <v>22.799999999999997</v>
      </c>
      <c r="L23">
        <f>VAR(B14:E18)</f>
        <v>208.11578947368406</v>
      </c>
    </row>
    <row r="24" spans="1:25" x14ac:dyDescent="0.35">
      <c r="H24">
        <f>VAR(B4:B18)</f>
        <v>296.85714285714283</v>
      </c>
      <c r="I24">
        <f>VAR(C4:C18)</f>
        <v>311.71428571428572</v>
      </c>
      <c r="J24">
        <f>VAR(D4:D18)</f>
        <v>329.39999999999992</v>
      </c>
      <c r="K24">
        <f>VAR(E4:E18)</f>
        <v>203.95238095238113</v>
      </c>
      <c r="L24">
        <f>VAR(B4:E18)</f>
        <v>281.3005649717515</v>
      </c>
    </row>
    <row r="27" spans="1:25" x14ac:dyDescent="0.35">
      <c r="A27" t="s">
        <v>27</v>
      </c>
    </row>
    <row r="28" spans="1:25" x14ac:dyDescent="0.35">
      <c r="V28" t="s">
        <v>27</v>
      </c>
    </row>
    <row r="29" spans="1:25" x14ac:dyDescent="0.35">
      <c r="B29" s="31" t="s">
        <v>7</v>
      </c>
      <c r="C29" s="31" t="s">
        <v>8</v>
      </c>
      <c r="D29" s="31" t="s">
        <v>9</v>
      </c>
      <c r="F29" t="s">
        <v>28</v>
      </c>
    </row>
    <row r="30" spans="1:25" x14ac:dyDescent="0.35">
      <c r="A30" s="24" t="s">
        <v>1</v>
      </c>
      <c r="B30" s="24">
        <v>34</v>
      </c>
      <c r="C30" s="24">
        <v>45</v>
      </c>
      <c r="D30" s="24">
        <v>80</v>
      </c>
      <c r="W30" s="31" t="str">
        <f>A4</f>
        <v>Conflict</v>
      </c>
      <c r="X30" s="31" t="str">
        <f>A9</f>
        <v>Psychol</v>
      </c>
      <c r="Y30" s="31" t="str">
        <f>A14</f>
        <v>Negot</v>
      </c>
    </row>
    <row r="31" spans="1:25" ht="15" thickBot="1" x14ac:dyDescent="0.4">
      <c r="A31" s="11"/>
      <c r="B31" s="11">
        <v>56</v>
      </c>
      <c r="C31" s="11">
        <v>40</v>
      </c>
      <c r="D31" s="11">
        <v>39</v>
      </c>
      <c r="F31" t="s">
        <v>29</v>
      </c>
      <c r="K31" t="s">
        <v>12</v>
      </c>
      <c r="L31">
        <v>0.05</v>
      </c>
      <c r="V31" s="24" t="str">
        <f>B3</f>
        <v>Office 1</v>
      </c>
      <c r="W31" s="24">
        <f>IF(B4="","",B4)</f>
        <v>34</v>
      </c>
      <c r="X31" s="24">
        <f>IF(B9="","",B9)</f>
        <v>45</v>
      </c>
      <c r="Y31" s="24">
        <f>IF(B14="","",B14)</f>
        <v>80</v>
      </c>
    </row>
    <row r="32" spans="1:25" ht="15" thickTop="1" x14ac:dyDescent="0.35">
      <c r="A32" s="11"/>
      <c r="B32" s="11">
        <v>78</v>
      </c>
      <c r="C32" s="11">
        <v>65</v>
      </c>
      <c r="D32" s="11">
        <v>78</v>
      </c>
      <c r="F32" s="15" t="s">
        <v>30</v>
      </c>
      <c r="G32" s="15" t="s">
        <v>31</v>
      </c>
      <c r="H32" s="15" t="s">
        <v>32</v>
      </c>
      <c r="I32" s="15" t="s">
        <v>33</v>
      </c>
      <c r="J32" s="15" t="s">
        <v>34</v>
      </c>
      <c r="K32" s="15" t="s">
        <v>13</v>
      </c>
      <c r="L32" s="15" t="s">
        <v>35</v>
      </c>
      <c r="M32" s="15" t="s">
        <v>36</v>
      </c>
      <c r="N32" s="15" t="s">
        <v>37</v>
      </c>
      <c r="V32" s="11"/>
      <c r="W32" s="11">
        <f>IF(B5="","",B5)</f>
        <v>56</v>
      </c>
      <c r="X32" s="11">
        <f>IF(B10="","",B10)</f>
        <v>40</v>
      </c>
      <c r="Y32" s="11">
        <f>IF(B15="","",B15)</f>
        <v>39</v>
      </c>
    </row>
    <row r="33" spans="1:25" x14ac:dyDescent="0.35">
      <c r="A33" s="11"/>
      <c r="B33" s="11">
        <v>40</v>
      </c>
      <c r="C33" s="11">
        <v>52</v>
      </c>
      <c r="D33" s="11">
        <v>45</v>
      </c>
      <c r="F33" t="str">
        <f>B29</f>
        <v>Conflict</v>
      </c>
      <c r="G33">
        <f>COUNT(B30:B49)</f>
        <v>20</v>
      </c>
      <c r="H33">
        <f>SUM(B30:B49)</f>
        <v>890</v>
      </c>
      <c r="I33">
        <f>AVERAGE(B30:B49)</f>
        <v>44.5</v>
      </c>
      <c r="J33">
        <f>VAR(B30:B49)</f>
        <v>240.36842105263159</v>
      </c>
      <c r="K33">
        <f>DEVSQ(B30:B49)</f>
        <v>4567</v>
      </c>
      <c r="L33">
        <f>SQRT(I40/G33)</f>
        <v>3.6158762981480397</v>
      </c>
      <c r="M33">
        <f>I33-L33*TINV(L31,G33-1)</f>
        <v>36.931883930211278</v>
      </c>
      <c r="N33">
        <f>I33+L33*TINV(L31,G33-1)</f>
        <v>52.068116069788722</v>
      </c>
      <c r="V33" s="11"/>
      <c r="W33" s="11">
        <f>IF(B6="","",B6)</f>
        <v>78</v>
      </c>
      <c r="X33" s="11">
        <f>IF(B11="","",B11)</f>
        <v>65</v>
      </c>
      <c r="Y33" s="11">
        <f>IF(B16="","",B16)</f>
        <v>78</v>
      </c>
    </row>
    <row r="34" spans="1:25" x14ac:dyDescent="0.35">
      <c r="A34" s="21"/>
      <c r="B34" s="21">
        <v>61</v>
      </c>
      <c r="C34" s="21">
        <v>23</v>
      </c>
      <c r="D34" s="21">
        <v>59</v>
      </c>
      <c r="F34" t="str">
        <f>C29</f>
        <v>Psychol</v>
      </c>
      <c r="G34">
        <f>COUNT(C30:C49)</f>
        <v>20</v>
      </c>
      <c r="H34">
        <f>SUM(C30:C49)</f>
        <v>1058</v>
      </c>
      <c r="I34">
        <f>AVERAGE(C30:C49)</f>
        <v>52.9</v>
      </c>
      <c r="J34">
        <f>VAR(C30:C49)</f>
        <v>335.98947368421068</v>
      </c>
      <c r="K34">
        <f>DEVSQ(C30:C49)</f>
        <v>6383.8</v>
      </c>
      <c r="L34">
        <f>SQRT(I40/G34)</f>
        <v>3.6158762981480397</v>
      </c>
      <c r="M34">
        <f>I34-L34*TINV(L31,G34-1)</f>
        <v>45.331883930211276</v>
      </c>
      <c r="N34">
        <f>I34+L34*TINV(L31,G34-1)</f>
        <v>60.468116069788721</v>
      </c>
      <c r="V34" s="11"/>
      <c r="W34" s="11">
        <f>IF(B7="","",B7)</f>
        <v>40</v>
      </c>
      <c r="X34" s="11">
        <f>IF(B12="","",B12)</f>
        <v>52</v>
      </c>
      <c r="Y34" s="11">
        <f>IF(B17="","",B17)</f>
        <v>45</v>
      </c>
    </row>
    <row r="35" spans="1:25" x14ac:dyDescent="0.35">
      <c r="A35" s="24" t="s">
        <v>2</v>
      </c>
      <c r="B35" s="24">
        <v>46</v>
      </c>
      <c r="C35" s="24">
        <v>23</v>
      </c>
      <c r="D35" s="24">
        <v>75</v>
      </c>
      <c r="F35" t="str">
        <f>D29</f>
        <v>Negot</v>
      </c>
      <c r="G35">
        <f>COUNT(D30:D49)</f>
        <v>20</v>
      </c>
      <c r="H35">
        <f>SUM(D30:D49)</f>
        <v>1146</v>
      </c>
      <c r="I35">
        <f>AVERAGE(D30:D49)</f>
        <v>57.3</v>
      </c>
      <c r="J35">
        <f>VAR(D30:D49)</f>
        <v>208.11578947368406</v>
      </c>
      <c r="K35">
        <f>DEVSQ(D30:D49)</f>
        <v>3954.2000000000003</v>
      </c>
      <c r="L35">
        <f>SQRT(I40/G35)</f>
        <v>3.6158762981480397</v>
      </c>
      <c r="M35">
        <f>I35-L35*TINV(L31,G35-1)</f>
        <v>49.731883930211275</v>
      </c>
      <c r="N35">
        <f>I35+L35*TINV(L31,G35-1)</f>
        <v>64.868116069788712</v>
      </c>
      <c r="V35" s="21"/>
      <c r="W35" s="21">
        <f>IF(B8="","",B8)</f>
        <v>61</v>
      </c>
      <c r="X35" s="21">
        <f>IF(B13="","",B13)</f>
        <v>23</v>
      </c>
      <c r="Y35" s="21">
        <f>IF(B18="","",B18)</f>
        <v>59</v>
      </c>
    </row>
    <row r="36" spans="1:25" x14ac:dyDescent="0.35">
      <c r="A36" s="11"/>
      <c r="B36" s="11">
        <v>19</v>
      </c>
      <c r="C36" s="11">
        <v>56</v>
      </c>
      <c r="D36" s="11">
        <v>57</v>
      </c>
      <c r="F36" s="13"/>
      <c r="G36" s="13"/>
      <c r="H36" s="13"/>
      <c r="I36" s="13"/>
      <c r="J36" s="13"/>
      <c r="K36" s="13"/>
      <c r="L36" s="13"/>
      <c r="M36" s="13"/>
      <c r="N36" s="13"/>
      <c r="V36" s="24" t="str">
        <f>C3</f>
        <v>Office 2</v>
      </c>
      <c r="W36" s="24">
        <f>IF(C4="","",C4)</f>
        <v>46</v>
      </c>
      <c r="X36" s="24">
        <f>IF(C9="","",C9)</f>
        <v>23</v>
      </c>
      <c r="Y36" s="24">
        <f>IF(C14="","",C14)</f>
        <v>75</v>
      </c>
    </row>
    <row r="37" spans="1:25" ht="15" thickBot="1" x14ac:dyDescent="0.4">
      <c r="A37" s="11"/>
      <c r="B37" s="11">
        <v>56</v>
      </c>
      <c r="C37" s="11">
        <v>61</v>
      </c>
      <c r="D37" s="11">
        <v>63</v>
      </c>
      <c r="F37" t="s">
        <v>11</v>
      </c>
      <c r="V37" s="11"/>
      <c r="W37" s="11">
        <f>IF(C5="","",C5)</f>
        <v>19</v>
      </c>
      <c r="X37" s="11">
        <f>IF(C10="","",C10)</f>
        <v>56</v>
      </c>
      <c r="Y37" s="11">
        <f>IF(C15="","",C15)</f>
        <v>57</v>
      </c>
    </row>
    <row r="38" spans="1:25" ht="15" thickTop="1" x14ac:dyDescent="0.35">
      <c r="A38" s="11"/>
      <c r="B38" s="11">
        <v>52</v>
      </c>
      <c r="C38" s="11">
        <v>34</v>
      </c>
      <c r="D38" s="11">
        <v>25</v>
      </c>
      <c r="F38" s="15" t="s">
        <v>38</v>
      </c>
      <c r="G38" s="15" t="s">
        <v>13</v>
      </c>
      <c r="H38" s="15" t="s">
        <v>14</v>
      </c>
      <c r="I38" s="15" t="s">
        <v>15</v>
      </c>
      <c r="J38" s="15" t="s">
        <v>16</v>
      </c>
      <c r="K38" s="15" t="s">
        <v>39</v>
      </c>
      <c r="L38" s="15" t="s">
        <v>40</v>
      </c>
      <c r="M38" s="15" t="s">
        <v>41</v>
      </c>
      <c r="N38" s="15" t="s">
        <v>42</v>
      </c>
      <c r="V38" s="11"/>
      <c r="W38" s="11">
        <f>IF(C6="","",C6)</f>
        <v>56</v>
      </c>
      <c r="X38" s="11">
        <f>IF(C11="","",C11)</f>
        <v>61</v>
      </c>
      <c r="Y38" s="11">
        <f>IF(C16="","",C16)</f>
        <v>63</v>
      </c>
    </row>
    <row r="39" spans="1:25" x14ac:dyDescent="0.35">
      <c r="A39" s="21"/>
      <c r="B39" s="21">
        <v>42</v>
      </c>
      <c r="C39" s="21">
        <v>28</v>
      </c>
      <c r="D39" s="21">
        <v>68</v>
      </c>
      <c r="F39" t="s">
        <v>43</v>
      </c>
      <c r="G39">
        <f>G41-G40</f>
        <v>1691.7333333333336</v>
      </c>
      <c r="H39">
        <f>COUNTA(F33:F35)-1</f>
        <v>2</v>
      </c>
      <c r="I39">
        <f>G39/H39</f>
        <v>845.86666666666679</v>
      </c>
      <c r="J39">
        <f>I39/I40</f>
        <v>3.2347802750754782</v>
      </c>
      <c r="K39">
        <f>FDIST(J39,H39,H40)</f>
        <v>4.6700000248597356E-2</v>
      </c>
      <c r="L39">
        <f>G39/G41</f>
        <v>0.1019317054360095</v>
      </c>
      <c r="M39">
        <f>SQRT(DEVSQ(I33:I35)/(I40*H39))</f>
        <v>0.40216789249488061</v>
      </c>
      <c r="N39">
        <f>(G41-H41*I40)/(G41+I40)</f>
        <v>6.9328230439450245E-2</v>
      </c>
      <c r="V39" s="11"/>
      <c r="W39" s="11">
        <f>IF(C7="","",C7)</f>
        <v>52</v>
      </c>
      <c r="X39" s="11">
        <f>IF(C12="","",C12)</f>
        <v>34</v>
      </c>
      <c r="Y39" s="11">
        <f>IF(C17="","",C17)</f>
        <v>25</v>
      </c>
    </row>
    <row r="40" spans="1:25" x14ac:dyDescent="0.35">
      <c r="A40" s="24" t="s">
        <v>3</v>
      </c>
      <c r="B40" s="24">
        <v>23</v>
      </c>
      <c r="C40" s="24">
        <v>75</v>
      </c>
      <c r="D40" s="24">
        <v>55</v>
      </c>
      <c r="F40" t="s">
        <v>44</v>
      </c>
      <c r="G40">
        <f>SUM(K33:K35)</f>
        <v>14905</v>
      </c>
      <c r="H40">
        <f>H41-H39</f>
        <v>57</v>
      </c>
      <c r="I40">
        <f>G40/H40</f>
        <v>261.49122807017545</v>
      </c>
      <c r="V40" s="21"/>
      <c r="W40" s="21">
        <f>IF(C8="","",C8)</f>
        <v>42</v>
      </c>
      <c r="X40" s="21">
        <f>IF(C13="","",C13)</f>
        <v>28</v>
      </c>
      <c r="Y40" s="21">
        <f>IF(C18="","",C18)</f>
        <v>68</v>
      </c>
    </row>
    <row r="41" spans="1:25" x14ac:dyDescent="0.35">
      <c r="A41" s="11"/>
      <c r="B41" s="11">
        <v>32</v>
      </c>
      <c r="C41" s="11">
        <v>57</v>
      </c>
      <c r="D41" s="11">
        <v>73</v>
      </c>
      <c r="F41" s="29" t="s">
        <v>23</v>
      </c>
      <c r="G41" s="29">
        <f>DEVSQ(B30:D49)</f>
        <v>16596.733333333334</v>
      </c>
      <c r="H41" s="29">
        <f>COUNT(B30:D49)-1</f>
        <v>59</v>
      </c>
      <c r="I41" s="29">
        <f>G41/H41</f>
        <v>281.30056497175144</v>
      </c>
      <c r="J41" s="29"/>
      <c r="K41" s="29"/>
      <c r="L41" s="29"/>
      <c r="M41" s="29"/>
      <c r="N41" s="29"/>
      <c r="V41" s="24" t="str">
        <f>D3</f>
        <v>Office 3</v>
      </c>
      <c r="W41" s="24">
        <f>IF(D4="","",D4)</f>
        <v>23</v>
      </c>
      <c r="X41" s="24">
        <f>IF(D9="","",D9)</f>
        <v>75</v>
      </c>
      <c r="Y41" s="24">
        <f>IF(D14="","",D14)</f>
        <v>55</v>
      </c>
    </row>
    <row r="42" spans="1:25" x14ac:dyDescent="0.35">
      <c r="A42" s="11"/>
      <c r="B42" s="11">
        <v>42</v>
      </c>
      <c r="C42" s="11">
        <v>63</v>
      </c>
      <c r="D42" s="11">
        <v>69</v>
      </c>
      <c r="V42" s="11"/>
      <c r="W42" s="11">
        <f>IF(D5="","",D5)</f>
        <v>32</v>
      </c>
      <c r="X42" s="11">
        <f>IF(D10="","",D10)</f>
        <v>57</v>
      </c>
      <c r="Y42" s="11">
        <f>IF(D15="","",D15)</f>
        <v>73</v>
      </c>
    </row>
    <row r="43" spans="1:25" x14ac:dyDescent="0.35">
      <c r="A43" s="11"/>
      <c r="B43" s="11">
        <v>34</v>
      </c>
      <c r="C43" s="11">
        <v>25</v>
      </c>
      <c r="D43" s="11">
        <v>64</v>
      </c>
      <c r="V43" s="11"/>
      <c r="W43" s="11">
        <f>IF(D6="","",D6)</f>
        <v>42</v>
      </c>
      <c r="X43" s="11">
        <f>IF(D11="","",D11)</f>
        <v>63</v>
      </c>
      <c r="Y43" s="11">
        <f>IF(D16="","",D16)</f>
        <v>69</v>
      </c>
    </row>
    <row r="44" spans="1:25" x14ac:dyDescent="0.35">
      <c r="A44" s="21"/>
      <c r="B44" s="21">
        <v>28</v>
      </c>
      <c r="C44" s="21">
        <v>60</v>
      </c>
      <c r="D44" s="21">
        <v>59</v>
      </c>
      <c r="V44" s="11"/>
      <c r="W44" s="11">
        <f>IF(D7="","",D7)</f>
        <v>34</v>
      </c>
      <c r="X44" s="11">
        <f>IF(D12="","",D12)</f>
        <v>25</v>
      </c>
      <c r="Y44" s="11">
        <f>IF(D17="","",D17)</f>
        <v>64</v>
      </c>
    </row>
    <row r="45" spans="1:25" x14ac:dyDescent="0.35">
      <c r="A45" s="24" t="s">
        <v>4</v>
      </c>
      <c r="B45" s="24">
        <v>50</v>
      </c>
      <c r="C45" s="24">
        <v>73</v>
      </c>
      <c r="D45" s="24">
        <v>53</v>
      </c>
      <c r="V45" s="21"/>
      <c r="W45" s="21">
        <f>IF(D8="","",D8)</f>
        <v>28</v>
      </c>
      <c r="X45" s="21">
        <f>IF(D13="","",D13)</f>
        <v>60</v>
      </c>
      <c r="Y45" s="21">
        <f>IF(D18="","",D18)</f>
        <v>59</v>
      </c>
    </row>
    <row r="46" spans="1:25" x14ac:dyDescent="0.35">
      <c r="A46" s="11"/>
      <c r="B46" s="11">
        <v>72</v>
      </c>
      <c r="C46" s="11">
        <v>68</v>
      </c>
      <c r="D46" s="11">
        <v>51</v>
      </c>
      <c r="V46" s="24" t="str">
        <f>E3</f>
        <v>Office 4</v>
      </c>
      <c r="W46" s="24">
        <f>IF(E4="","",E4)</f>
        <v>50</v>
      </c>
      <c r="X46" s="24">
        <f>IF(E9="","",E9)</f>
        <v>73</v>
      </c>
      <c r="Y46" s="24">
        <f>IF(E14="","",E14)</f>
        <v>53</v>
      </c>
    </row>
    <row r="47" spans="1:25" x14ac:dyDescent="0.35">
      <c r="A47" s="11"/>
      <c r="B47" s="11">
        <v>30</v>
      </c>
      <c r="C47" s="11">
        <v>71</v>
      </c>
      <c r="D47" s="11">
        <v>47</v>
      </c>
      <c r="V47" s="11"/>
      <c r="W47" s="11">
        <f>IF(E5="","",E5)</f>
        <v>72</v>
      </c>
      <c r="X47" s="11">
        <f>IF(E10="","",E10)</f>
        <v>68</v>
      </c>
      <c r="Y47" s="11">
        <f>IF(E15="","",E15)</f>
        <v>51</v>
      </c>
    </row>
    <row r="48" spans="1:25" x14ac:dyDescent="0.35">
      <c r="A48" s="11"/>
      <c r="B48" s="11">
        <v>52</v>
      </c>
      <c r="C48" s="11">
        <v>59</v>
      </c>
      <c r="D48" s="11">
        <v>41</v>
      </c>
      <c r="V48" s="11"/>
      <c r="W48" s="11">
        <f>IF(E6="","",E6)</f>
        <v>30</v>
      </c>
      <c r="X48" s="11">
        <f>IF(E11="","",E11)</f>
        <v>71</v>
      </c>
      <c r="Y48" s="11">
        <f>IF(E16="","",E16)</f>
        <v>47</v>
      </c>
    </row>
    <row r="49" spans="1:25" x14ac:dyDescent="0.35">
      <c r="A49" s="21"/>
      <c r="B49" s="21">
        <v>43</v>
      </c>
      <c r="C49" s="21">
        <v>80</v>
      </c>
      <c r="D49" s="21">
        <v>45</v>
      </c>
      <c r="V49" s="11"/>
      <c r="W49" s="11">
        <f>IF(E7="","",E7)</f>
        <v>52</v>
      </c>
      <c r="X49" s="11">
        <f>IF(E12="","",E12)</f>
        <v>59</v>
      </c>
      <c r="Y49" s="11">
        <f>IF(E17="","",E17)</f>
        <v>41</v>
      </c>
    </row>
    <row r="50" spans="1:25" x14ac:dyDescent="0.35">
      <c r="V50" s="21"/>
      <c r="W50" s="21">
        <f>IF(E8="","",E8)</f>
        <v>43</v>
      </c>
      <c r="X50" s="21">
        <f>IF(E13="","",E13)</f>
        <v>80</v>
      </c>
      <c r="Y50" s="21">
        <f>IF(E18="","",E18)</f>
        <v>45</v>
      </c>
    </row>
  </sheetData>
  <mergeCells count="4">
    <mergeCell ref="V3:X3"/>
    <mergeCell ref="Y3:AA3"/>
    <mergeCell ref="AB3:AD3"/>
    <mergeCell ref="AE3:A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2026-01-01T12:26:28Z</dcterms:created>
  <dcterms:modified xsi:type="dcterms:W3CDTF">2026-01-01T12:27:56Z</dcterms:modified>
</cp:coreProperties>
</file>