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" documentId="8_{024A4284-1C3E-4AB6-B971-F4D946D5A009}" xr6:coauthVersionLast="47" xr6:coauthVersionMax="47" xr10:uidLastSave="{A86867A7-4C62-4599-974E-583FD2582071}"/>
  <bookViews>
    <workbookView xWindow="-110" yWindow="-110" windowWidth="19420" windowHeight="10300" xr2:uid="{61AC71D1-5F72-4904-BF4C-DC16E7A2ED45}"/>
  </bookViews>
  <sheets>
    <sheet name="Title" sheetId="3" r:id="rId1"/>
    <sheet name="Slope" sheetId="1" r:id="rId2"/>
    <sheet name="Excel" sheetId="2" r:id="rId3"/>
  </sheets>
  <externalReferences>
    <externalReference r:id="rId4"/>
    <externalReference r:id="rId5"/>
  </externalReferences>
  <definedNames>
    <definedName name="r_0">[2]Sheet17!$A$3:$A$264</definedName>
    <definedName name="r_1">[2]Sheet17!$B$3:$B$264</definedName>
    <definedName name="r_2">[2]Sheet17!$C$3:$C$264</definedName>
    <definedName name="r_3">[2]Sheet17!$D$3:$D$264</definedName>
    <definedName name="r_4">[2]Sheet17!$E$3:$E$264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 s="1"/>
  <c r="J10" i="1" s="1"/>
  <c r="J13" i="1" s="1"/>
  <c r="J6" i="1"/>
  <c r="E6" i="1"/>
  <c r="J5" i="1"/>
  <c r="J18" i="1" s="1"/>
  <c r="E5" i="1"/>
  <c r="J4" i="1"/>
  <c r="E4" i="1"/>
  <c r="E8" i="1" s="1"/>
  <c r="E9" i="1" s="1"/>
  <c r="J3" i="1"/>
  <c r="J9" i="1" s="1"/>
  <c r="J12" i="1" s="1"/>
  <c r="E3" i="1"/>
  <c r="E11" i="1" s="1"/>
  <c r="E14" i="1" s="1"/>
  <c r="E7" i="1" l="1"/>
  <c r="J17" i="1"/>
  <c r="E20" i="1" l="1"/>
  <c r="E19" i="1"/>
  <c r="E10" i="1"/>
  <c r="E12" i="1" s="1"/>
  <c r="E15" i="1" s="1"/>
</calcChain>
</file>

<file path=xl/sharedStrings.xml><?xml version="1.0" encoding="utf-8"?>
<sst xmlns="http://schemas.openxmlformats.org/spreadsheetml/2006/main" count="95" uniqueCount="76">
  <si>
    <t>Test the slope of the regression line</t>
  </si>
  <si>
    <t>Cig (x)</t>
  </si>
  <si>
    <t>Life Exp (y)</t>
  </si>
  <si>
    <t>n</t>
  </si>
  <si>
    <t>=COUNT(A4:A18)</t>
  </si>
  <si>
    <t>r</t>
  </si>
  <si>
    <t>=CORREL(A4:A18,B4:B18)</t>
  </si>
  <si>
    <r>
      <t>s</t>
    </r>
    <r>
      <rPr>
        <vertAlign val="subscript"/>
        <sz val="11"/>
        <color theme="1"/>
        <rFont val="Calibri"/>
        <family val="2"/>
        <scheme val="minor"/>
      </rPr>
      <t>x</t>
    </r>
  </si>
  <si>
    <t>=STDEV(A4:A18)</t>
  </si>
  <si>
    <t>b</t>
  </si>
  <si>
    <t>=SLOPE(B4:B18,A4:A18)</t>
  </si>
  <si>
    <r>
      <t>s</t>
    </r>
    <r>
      <rPr>
        <vertAlign val="subscript"/>
        <sz val="11"/>
        <color theme="1"/>
        <rFont val="Calibri"/>
        <family val="2"/>
        <scheme val="minor"/>
      </rPr>
      <t>y</t>
    </r>
  </si>
  <si>
    <t>=STDEV(B4:B18)</t>
  </si>
  <si>
    <r>
      <t>s</t>
    </r>
    <r>
      <rPr>
        <vertAlign val="subscript"/>
        <sz val="11"/>
        <color theme="1"/>
        <rFont val="Calibri"/>
        <family val="2"/>
        <scheme val="minor"/>
      </rPr>
      <t>y</t>
    </r>
    <r>
      <rPr>
        <vertAlign val="subscript"/>
        <sz val="11"/>
        <color theme="1"/>
        <rFont val="Calibri"/>
        <family val="2"/>
      </rPr>
      <t>∙</t>
    </r>
    <r>
      <rPr>
        <vertAlign val="subscript"/>
        <sz val="11"/>
        <color theme="1"/>
        <rFont val="Calibri"/>
        <family val="2"/>
        <scheme val="minor"/>
      </rPr>
      <t>x</t>
    </r>
  </si>
  <si>
    <t>=STEYX(B4:B18,A4:A18)</t>
  </si>
  <si>
    <t>=E4*E6/E5</t>
  </si>
  <si>
    <r>
      <t>s</t>
    </r>
    <r>
      <rPr>
        <vertAlign val="subscript"/>
        <sz val="11"/>
        <color theme="1"/>
        <rFont val="Calibri"/>
        <family val="2"/>
        <scheme val="minor"/>
      </rPr>
      <t>b</t>
    </r>
  </si>
  <si>
    <t>=J6/(J4*SQRT(J3-1))</t>
  </si>
  <si>
    <t>=E6*SQRT((1-E4^2)*(E3-1)/(E3-2))</t>
  </si>
  <si>
    <t>t</t>
  </si>
  <si>
    <t>=J5/J7</t>
  </si>
  <si>
    <t>=E8/(E5*SQRT(E3-1))</t>
  </si>
  <si>
    <t>df</t>
  </si>
  <si>
    <t>=J3-2</t>
  </si>
  <si>
    <t>=E7/E9</t>
  </si>
  <si>
    <t>p-value</t>
  </si>
  <si>
    <t>=T.DIST.2T(ABS(J8),J9)</t>
  </si>
  <si>
    <t>=E3-2</t>
  </si>
  <si>
    <t>alpha</t>
  </si>
  <si>
    <t>=T.DIST.2T(ABS(E10),E11)</t>
  </si>
  <si>
    <t>t-crit</t>
  </si>
  <si>
    <t>=T.INV.2T(0.05,J9)</t>
  </si>
  <si>
    <t>sig</t>
  </si>
  <si>
    <t>=IF(J10&lt;J11,"yes","no")</t>
  </si>
  <si>
    <t>=T.INV.2T(0.05,E11)</t>
  </si>
  <si>
    <t>=IF(E12&lt;E13,"yes","no")</t>
  </si>
  <si>
    <t>Confidence interval</t>
  </si>
  <si>
    <t>lower</t>
  </si>
  <si>
    <t>=J5-J12*J7</t>
  </si>
  <si>
    <t>upper</t>
  </si>
  <si>
    <t>=J5+J12*J7</t>
  </si>
  <si>
    <t>=E7-E14*E9</t>
  </si>
  <si>
    <t>=E7+E14*E9</t>
  </si>
  <si>
    <t>SUMMARY OUTPUT</t>
  </si>
  <si>
    <t>RESIDUAL OUTPUT</t>
  </si>
  <si>
    <t>PROBABILITY OUTPUT</t>
  </si>
  <si>
    <t>Regression Statistics</t>
  </si>
  <si>
    <t>Multiple R</t>
  </si>
  <si>
    <t>Observation</t>
  </si>
  <si>
    <t>Predicted Life Exp</t>
  </si>
  <si>
    <t>Residuals</t>
  </si>
  <si>
    <t>Standard Residuals</t>
  </si>
  <si>
    <t>Percentile</t>
  </si>
  <si>
    <t>Life Exp</t>
  </si>
  <si>
    <t>R Square</t>
  </si>
  <si>
    <t>Adjusted R Square</t>
  </si>
  <si>
    <t>Standard Error</t>
  </si>
  <si>
    <t>Observations</t>
  </si>
  <si>
    <t>ANOVA</t>
  </si>
  <si>
    <t>SS</t>
  </si>
  <si>
    <t>MS</t>
  </si>
  <si>
    <t>F</t>
  </si>
  <si>
    <t>Significance F</t>
  </si>
  <si>
    <t>Regression</t>
  </si>
  <si>
    <t>Residual</t>
  </si>
  <si>
    <t>Total</t>
  </si>
  <si>
    <t>Coefficients</t>
  </si>
  <si>
    <t>t Stat</t>
  </si>
  <si>
    <t>P-value</t>
  </si>
  <si>
    <t>Lower 95%</t>
  </si>
  <si>
    <t>Upper 95%</t>
  </si>
  <si>
    <t>Intercept</t>
  </si>
  <si>
    <t>Real Statistics Using Excel</t>
  </si>
  <si>
    <t>Updated</t>
  </si>
  <si>
    <t>Copyright © 2013 - 2026 Charles Zaiontz</t>
  </si>
  <si>
    <t>Testing the significance of the slope of the regression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</si>
</sst>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0" xfId="0" quotePrefix="1"/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4" xfId="0" applyBorder="1"/>
    <xf numFmtId="0" fontId="4" fillId="0" borderId="6" xfId="0" applyFont="1" applyBorder="1" applyAlignment="1">
      <alignment horizontal="centerContinuous"/>
    </xf>
    <xf numFmtId="0" fontId="4" fillId="0" borderId="6" xfId="0" applyFont="1" applyBorder="1" applyAlignment="1">
      <alignment horizontal="center"/>
    </xf>
    <xf numFmtId="0" fontId="0" fillId="0" borderId="7" xfId="0" applyBorder="1"/>
    <xf numFmtId="15" fontId="0" fillId="0" borderId="0" xfId="0" applyNumberForma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Cig (x) Residual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'[1]Reg 2'!$A$4:$A$18</c:f>
              <c:numCache>
                <c:formatCode>General</c:formatCode>
                <c:ptCount val="15"/>
                <c:pt idx="0">
                  <c:v>5</c:v>
                </c:pt>
                <c:pt idx="1">
                  <c:v>23</c:v>
                </c:pt>
                <c:pt idx="2">
                  <c:v>25</c:v>
                </c:pt>
                <c:pt idx="3">
                  <c:v>48</c:v>
                </c:pt>
                <c:pt idx="4">
                  <c:v>17</c:v>
                </c:pt>
                <c:pt idx="5">
                  <c:v>8</c:v>
                </c:pt>
                <c:pt idx="6">
                  <c:v>4</c:v>
                </c:pt>
                <c:pt idx="7">
                  <c:v>26</c:v>
                </c:pt>
                <c:pt idx="8">
                  <c:v>11</c:v>
                </c:pt>
                <c:pt idx="9">
                  <c:v>19</c:v>
                </c:pt>
                <c:pt idx="10">
                  <c:v>14</c:v>
                </c:pt>
                <c:pt idx="11">
                  <c:v>35</c:v>
                </c:pt>
                <c:pt idx="12">
                  <c:v>29</c:v>
                </c:pt>
                <c:pt idx="13">
                  <c:v>4</c:v>
                </c:pt>
                <c:pt idx="14">
                  <c:v>23</c:v>
                </c:pt>
              </c:numCache>
            </c:numRef>
          </c:xVal>
          <c:yVal>
            <c:numRef>
              <c:f>Excel!$T$5:$T$19</c:f>
              <c:numCache>
                <c:formatCode>General</c:formatCode>
                <c:ptCount val="15"/>
                <c:pt idx="0">
                  <c:v>-2.5794191686621133</c:v>
                </c:pt>
                <c:pt idx="1">
                  <c:v>6.7281881254988747</c:v>
                </c:pt>
                <c:pt idx="2">
                  <c:v>-10.015411064038801</c:v>
                </c:pt>
                <c:pt idx="3">
                  <c:v>-2.5668017437219817</c:v>
                </c:pt>
                <c:pt idx="4">
                  <c:v>9.958985694111874</c:v>
                </c:pt>
                <c:pt idx="5">
                  <c:v>3.30518204703138</c:v>
                </c:pt>
                <c:pt idx="6">
                  <c:v>-10.207619573893282</c:v>
                </c:pt>
                <c:pt idx="7">
                  <c:v>9.6127893411923679</c:v>
                </c:pt>
                <c:pt idx="8">
                  <c:v>2.1897832627248874</c:v>
                </c:pt>
                <c:pt idx="9">
                  <c:v>1.2153865045742123</c:v>
                </c:pt>
                <c:pt idx="10">
                  <c:v>-8.9256155215816193</c:v>
                </c:pt>
                <c:pt idx="11">
                  <c:v>8.2665929882728619</c:v>
                </c:pt>
                <c:pt idx="12">
                  <c:v>-9.5026094431141246</c:v>
                </c:pt>
                <c:pt idx="13">
                  <c:v>8.7923804261067176</c:v>
                </c:pt>
                <c:pt idx="14">
                  <c:v>-6.2718118745011253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83-40F6-B37C-A60C11E3F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209312"/>
        <c:axId val="475209704"/>
      </c:scatterChart>
      <c:valAx>
        <c:axId val="475209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Cig (x)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209704"/>
        <c:crosses val="autoZero"/>
        <c:crossBetween val="midCat"/>
      </c:valAx>
      <c:valAx>
        <c:axId val="47520970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Residuals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2093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Normal Probability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Excel!$W$5:$W$19</c:f>
              <c:numCache>
                <c:formatCode>General</c:formatCode>
                <c:ptCount val="15"/>
                <c:pt idx="0">
                  <c:v>3.3333333333333335</c:v>
                </c:pt>
                <c:pt idx="1">
                  <c:v>10</c:v>
                </c:pt>
                <c:pt idx="2">
                  <c:v>16.666666666666668</c:v>
                </c:pt>
                <c:pt idx="3">
                  <c:v>23.333333333333332</c:v>
                </c:pt>
                <c:pt idx="4">
                  <c:v>30</c:v>
                </c:pt>
                <c:pt idx="5">
                  <c:v>36.666666666666671</c:v>
                </c:pt>
                <c:pt idx="6">
                  <c:v>43.333333333333336</c:v>
                </c:pt>
                <c:pt idx="7">
                  <c:v>50.000000000000007</c:v>
                </c:pt>
                <c:pt idx="8">
                  <c:v>56.666666666666671</c:v>
                </c:pt>
                <c:pt idx="9">
                  <c:v>63.333333333333336</c:v>
                </c:pt>
                <c:pt idx="10">
                  <c:v>70</c:v>
                </c:pt>
                <c:pt idx="11">
                  <c:v>76.666666666666671</c:v>
                </c:pt>
                <c:pt idx="12">
                  <c:v>83.333333333333329</c:v>
                </c:pt>
                <c:pt idx="13">
                  <c:v>90</c:v>
                </c:pt>
                <c:pt idx="14">
                  <c:v>96.666666666666671</c:v>
                </c:pt>
              </c:numCache>
            </c:numRef>
          </c:xVal>
          <c:yVal>
            <c:numRef>
              <c:f>Excel!$X$5:$X$19</c:f>
              <c:numCache>
                <c:formatCode>General</c:formatCode>
                <c:ptCount val="15"/>
                <c:pt idx="0">
                  <c:v>53</c:v>
                </c:pt>
                <c:pt idx="1">
                  <c:v>58</c:v>
                </c:pt>
                <c:pt idx="2">
                  <c:v>60</c:v>
                </c:pt>
                <c:pt idx="3">
                  <c:v>65</c:v>
                </c:pt>
                <c:pt idx="4">
                  <c:v>68</c:v>
                </c:pt>
                <c:pt idx="5">
                  <c:v>72</c:v>
                </c:pt>
                <c:pt idx="6">
                  <c:v>73</c:v>
                </c:pt>
                <c:pt idx="7">
                  <c:v>75</c:v>
                </c:pt>
                <c:pt idx="8">
                  <c:v>78</c:v>
                </c:pt>
                <c:pt idx="9">
                  <c:v>79</c:v>
                </c:pt>
                <c:pt idx="10">
                  <c:v>80</c:v>
                </c:pt>
                <c:pt idx="11">
                  <c:v>81</c:v>
                </c:pt>
                <c:pt idx="12">
                  <c:v>84</c:v>
                </c:pt>
                <c:pt idx="13">
                  <c:v>85</c:v>
                </c:pt>
                <c:pt idx="14">
                  <c:v>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2DF-418D-B107-C7B9A6B2D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210096"/>
        <c:axId val="475215976"/>
      </c:scatterChart>
      <c:valAx>
        <c:axId val="475210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Sample Percentile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215976"/>
        <c:crosses val="autoZero"/>
        <c:crossBetween val="midCat"/>
      </c:valAx>
      <c:valAx>
        <c:axId val="47521597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Life Exp (y)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2100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Cig (x) Line Fit 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Life Exp (y)</c:v>
          </c:tx>
          <c:spPr>
            <a:ln w="28575">
              <a:noFill/>
            </a:ln>
          </c:spPr>
          <c:xVal>
            <c:numRef>
              <c:f>'[1]Reg 2'!$A$4:$A$18</c:f>
              <c:numCache>
                <c:formatCode>General</c:formatCode>
                <c:ptCount val="15"/>
                <c:pt idx="0">
                  <c:v>5</c:v>
                </c:pt>
                <c:pt idx="1">
                  <c:v>23</c:v>
                </c:pt>
                <c:pt idx="2">
                  <c:v>25</c:v>
                </c:pt>
                <c:pt idx="3">
                  <c:v>48</c:v>
                </c:pt>
                <c:pt idx="4">
                  <c:v>17</c:v>
                </c:pt>
                <c:pt idx="5">
                  <c:v>8</c:v>
                </c:pt>
                <c:pt idx="6">
                  <c:v>4</c:v>
                </c:pt>
                <c:pt idx="7">
                  <c:v>26</c:v>
                </c:pt>
                <c:pt idx="8">
                  <c:v>11</c:v>
                </c:pt>
                <c:pt idx="9">
                  <c:v>19</c:v>
                </c:pt>
                <c:pt idx="10">
                  <c:v>14</c:v>
                </c:pt>
                <c:pt idx="11">
                  <c:v>35</c:v>
                </c:pt>
                <c:pt idx="12">
                  <c:v>29</c:v>
                </c:pt>
                <c:pt idx="13">
                  <c:v>4</c:v>
                </c:pt>
                <c:pt idx="14">
                  <c:v>23</c:v>
                </c:pt>
              </c:numCache>
            </c:numRef>
          </c:xVal>
          <c:yVal>
            <c:numRef>
              <c:f>'[1]Reg 2'!$B$4:$B$18</c:f>
              <c:numCache>
                <c:formatCode>General</c:formatCode>
                <c:ptCount val="15"/>
                <c:pt idx="0">
                  <c:v>80</c:v>
                </c:pt>
                <c:pt idx="1">
                  <c:v>78</c:v>
                </c:pt>
                <c:pt idx="2">
                  <c:v>60</c:v>
                </c:pt>
                <c:pt idx="3">
                  <c:v>53</c:v>
                </c:pt>
                <c:pt idx="4">
                  <c:v>85</c:v>
                </c:pt>
                <c:pt idx="5">
                  <c:v>84</c:v>
                </c:pt>
                <c:pt idx="6">
                  <c:v>73</c:v>
                </c:pt>
                <c:pt idx="7">
                  <c:v>79</c:v>
                </c:pt>
                <c:pt idx="8">
                  <c:v>81</c:v>
                </c:pt>
                <c:pt idx="9">
                  <c:v>75</c:v>
                </c:pt>
                <c:pt idx="10">
                  <c:v>68</c:v>
                </c:pt>
                <c:pt idx="11">
                  <c:v>72</c:v>
                </c:pt>
                <c:pt idx="12">
                  <c:v>58</c:v>
                </c:pt>
                <c:pt idx="13">
                  <c:v>92</c:v>
                </c:pt>
                <c:pt idx="14">
                  <c:v>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53-4B7B-B4D8-C6CE30975F9E}"/>
            </c:ext>
          </c:extLst>
        </c:ser>
        <c:ser>
          <c:idx val="1"/>
          <c:order val="1"/>
          <c:tx>
            <c:v>Predicted Life Exp (y)</c:v>
          </c:tx>
          <c:spPr>
            <a:ln w="28575">
              <a:noFill/>
            </a:ln>
          </c:spPr>
          <c:dPt>
            <c:idx val="5"/>
            <c:marker>
              <c:symbol val="square"/>
              <c:size val="6"/>
            </c:marker>
            <c:bubble3D val="0"/>
            <c:extLst>
              <c:ext xmlns:c16="http://schemas.microsoft.com/office/drawing/2014/chart" uri="{C3380CC4-5D6E-409C-BE32-E72D297353CC}">
                <c16:uniqueId val="{00000001-BD53-4B7B-B4D8-C6CE30975F9E}"/>
              </c:ext>
            </c:extLst>
          </c:dPt>
          <c:xVal>
            <c:numRef>
              <c:f>'[1]Reg 2'!$A$4:$A$18</c:f>
              <c:numCache>
                <c:formatCode>General</c:formatCode>
                <c:ptCount val="15"/>
                <c:pt idx="0">
                  <c:v>5</c:v>
                </c:pt>
                <c:pt idx="1">
                  <c:v>23</c:v>
                </c:pt>
                <c:pt idx="2">
                  <c:v>25</c:v>
                </c:pt>
                <c:pt idx="3">
                  <c:v>48</c:v>
                </c:pt>
                <c:pt idx="4">
                  <c:v>17</c:v>
                </c:pt>
                <c:pt idx="5">
                  <c:v>8</c:v>
                </c:pt>
                <c:pt idx="6">
                  <c:v>4</c:v>
                </c:pt>
                <c:pt idx="7">
                  <c:v>26</c:v>
                </c:pt>
                <c:pt idx="8">
                  <c:v>11</c:v>
                </c:pt>
                <c:pt idx="9">
                  <c:v>19</c:v>
                </c:pt>
                <c:pt idx="10">
                  <c:v>14</c:v>
                </c:pt>
                <c:pt idx="11">
                  <c:v>35</c:v>
                </c:pt>
                <c:pt idx="12">
                  <c:v>29</c:v>
                </c:pt>
                <c:pt idx="13">
                  <c:v>4</c:v>
                </c:pt>
                <c:pt idx="14">
                  <c:v>23</c:v>
                </c:pt>
              </c:numCache>
            </c:numRef>
          </c:xVal>
          <c:yVal>
            <c:numRef>
              <c:f>Excel!$S$5:$S$19</c:f>
              <c:numCache>
                <c:formatCode>General</c:formatCode>
                <c:ptCount val="15"/>
                <c:pt idx="0">
                  <c:v>82.579419168662113</c:v>
                </c:pt>
                <c:pt idx="1">
                  <c:v>71.271811874501125</c:v>
                </c:pt>
                <c:pt idx="2">
                  <c:v>70.015411064038801</c:v>
                </c:pt>
                <c:pt idx="3">
                  <c:v>55.566801743721982</c:v>
                </c:pt>
                <c:pt idx="4">
                  <c:v>75.041014305888126</c:v>
                </c:pt>
                <c:pt idx="5">
                  <c:v>80.69481795296862</c:v>
                </c:pt>
                <c:pt idx="6">
                  <c:v>83.207619573893282</c:v>
                </c:pt>
                <c:pt idx="7">
                  <c:v>69.387210658807632</c:v>
                </c:pt>
                <c:pt idx="8">
                  <c:v>78.810216737275113</c:v>
                </c:pt>
                <c:pt idx="9">
                  <c:v>73.784613495425788</c:v>
                </c:pt>
                <c:pt idx="10">
                  <c:v>76.925615521581619</c:v>
                </c:pt>
                <c:pt idx="11">
                  <c:v>63.733407011727138</c:v>
                </c:pt>
                <c:pt idx="12">
                  <c:v>67.502609443114125</c:v>
                </c:pt>
                <c:pt idx="13">
                  <c:v>83.207619573893282</c:v>
                </c:pt>
                <c:pt idx="14">
                  <c:v>71.271811874501125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D53-4B7B-B4D8-C6CE30975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213624"/>
        <c:axId val="475210880"/>
      </c:scatterChart>
      <c:valAx>
        <c:axId val="475213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Cig (x)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210880"/>
        <c:crosses val="autoZero"/>
        <c:crossBetween val="midCat"/>
      </c:valAx>
      <c:valAx>
        <c:axId val="47521088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Life Exp (y)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521362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238125</xdr:colOff>
      <xdr:row>0</xdr:row>
      <xdr:rowOff>180975</xdr:rowOff>
    </xdr:from>
    <xdr:to>
      <xdr:col>15</xdr:col>
      <xdr:colOff>238125</xdr:colOff>
      <xdr:row>10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187708F-1F32-4485-9145-E357E7E9B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219075</xdr:colOff>
      <xdr:row>11</xdr:row>
      <xdr:rowOff>180975</xdr:rowOff>
    </xdr:from>
    <xdr:to>
      <xdr:col>15</xdr:col>
      <xdr:colOff>219075</xdr:colOff>
      <xdr:row>21</xdr:row>
      <xdr:rowOff>161925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BAC9804-E024-41CF-8E23-EA3468D213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200025</xdr:colOff>
      <xdr:row>23</xdr:row>
      <xdr:rowOff>47625</xdr:rowOff>
    </xdr:from>
    <xdr:to>
      <xdr:col>19</xdr:col>
      <xdr:colOff>734926</xdr:colOff>
      <xdr:row>44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5A5E0CE-1AA0-4424-BB79-BEC1537EBD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Regression%201%2018%20April%202022.xlsx" TargetMode="External"/><Relationship Id="rId1" Type="http://schemas.openxmlformats.org/officeDocument/2006/relationships/externalLinkPath" Target="/38f5cd2f1f925cfd/Documenti/A%20Real%20Statistics%202020/Examples/Real%20Statistics%20Examples%20Regression%201%2018%20April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Reg 1"/>
      <sheetName val="Reg 2"/>
      <sheetName val="Reg 3"/>
      <sheetName val="Reg 4"/>
      <sheetName val="Reg 5"/>
      <sheetName val="Reg 6"/>
      <sheetName val="Reg 7"/>
      <sheetName val="Exp Reg"/>
      <sheetName val="Exp Reg1"/>
      <sheetName val="Exp Reg2"/>
      <sheetName val="Exp Reg3"/>
      <sheetName val="Exp Reg4"/>
      <sheetName val="Exp Reg5"/>
      <sheetName val="Pow Reg"/>
      <sheetName val="Reg T 1"/>
      <sheetName val="Reg T 1A"/>
      <sheetName val="Reg T 2"/>
      <sheetName val="Reg T 2A"/>
      <sheetName val="TReg"/>
      <sheetName val="Dem 1"/>
      <sheetName val="Dem 2"/>
      <sheetName val="Dem 3"/>
      <sheetName val="Dem 4"/>
      <sheetName val="Dem 5"/>
      <sheetName val="Dem 6"/>
      <sheetName val="Dem 7"/>
      <sheetName val="Dem 8"/>
      <sheetName val="PB"/>
      <sheetName val="Mult Reg 1"/>
      <sheetName val="Mult Reg 2"/>
      <sheetName val="Mult Reg 2A"/>
      <sheetName val="Mult Reg 2B"/>
      <sheetName val="Mult Reg 3"/>
      <sheetName val="Mult Reg 4"/>
      <sheetName val="Mult Reg 4A"/>
      <sheetName val="Mult Reg 5"/>
      <sheetName val="Mult Reg 5A"/>
      <sheetName val="Mult Reg 5B"/>
      <sheetName val="Mult Reg 5C"/>
      <sheetName val="Mult Reg 6"/>
      <sheetName val="Mult Reg 6A"/>
      <sheetName val="Mult Reg 6B"/>
      <sheetName val="Mult Reg 6C"/>
      <sheetName val="Mult Reg 7"/>
      <sheetName val="Mult Reg 8"/>
      <sheetName val="Mult Reg 8a"/>
      <sheetName val="Stepwise 1"/>
      <sheetName val="Stepwise 2"/>
      <sheetName val="Season"/>
      <sheetName val="Shapely"/>
      <sheetName val="MCorr"/>
      <sheetName val="Mult Reg Pow"/>
      <sheetName val="Mult Reg Pow 1"/>
      <sheetName val="Mult Reg Pow 2"/>
      <sheetName val="Poly Reg"/>
      <sheetName val="Poly Reg 1"/>
      <sheetName val="Poly Reg 2"/>
      <sheetName val="Poly Reg 3"/>
      <sheetName val="Poly Reg 4"/>
      <sheetName val="Log Reg"/>
      <sheetName val="Interaction Reg"/>
      <sheetName val="Slopes"/>
      <sheetName val="LAD 1"/>
      <sheetName val="LAD 2"/>
      <sheetName val="LAD 3"/>
      <sheetName val="LAD 4"/>
      <sheetName val="LAD 5"/>
      <sheetName val="Lp Reg A"/>
      <sheetName val="Lp Reg B"/>
      <sheetName val="TLS Reg"/>
      <sheetName val="Reg Anova 1"/>
      <sheetName val="Reg Anova 2"/>
      <sheetName val="Reg Anova 3"/>
      <sheetName val="Reg Anova 4"/>
      <sheetName val="Reg Anova 5"/>
      <sheetName val="Reg An3.1"/>
      <sheetName val="Reg An3.2"/>
      <sheetName val="ANOVA Match 2.5"/>
      <sheetName val="ANOVA Match 2.5A"/>
      <sheetName val="ANOVA Match 2.5B"/>
      <sheetName val="Res 1"/>
      <sheetName val="Res 2"/>
      <sheetName val="Res 3"/>
      <sheetName val="Res 4"/>
      <sheetName val="Cooks 1"/>
      <sheetName val="Cooks 2"/>
      <sheetName val="Cooks 3"/>
      <sheetName val="Reg No Const"/>
      <sheetName val="Reg No Const 1"/>
      <sheetName val="Heter 1"/>
      <sheetName val="Heter 2"/>
      <sheetName val="Heter 3"/>
      <sheetName val="Heter 4"/>
      <sheetName val="Heter 5"/>
      <sheetName val="WReg A"/>
      <sheetName val="WReg B"/>
      <sheetName val="WReg C"/>
      <sheetName val="WReg D"/>
      <sheetName val="WReg E"/>
      <sheetName val="WReg B0"/>
      <sheetName val="WReg0"/>
      <sheetName val="Robust"/>
      <sheetName val="Autocorr"/>
      <sheetName val="Runs"/>
      <sheetName val="Durbin"/>
      <sheetName val="BG"/>
      <sheetName val="FGLS 1"/>
      <sheetName val="FGLS 2"/>
      <sheetName val="OC"/>
      <sheetName val="OC 1"/>
      <sheetName val="Newey"/>
      <sheetName val="Newey 1"/>
      <sheetName val="Collinearity"/>
      <sheetName val="VIF"/>
      <sheetName val="Ridge 1"/>
      <sheetName val="Ridge 2"/>
      <sheetName val="Ridge 3"/>
      <sheetName val="LASSO"/>
      <sheetName val="Med"/>
      <sheetName val="CV"/>
      <sheetName val="DW Table 1"/>
      <sheetName val="DW Table 2"/>
      <sheetName val="DW Table 3"/>
      <sheetName val="DW Table 4"/>
    </sheetNames>
    <sheetDataSet>
      <sheetData sheetId="0"/>
      <sheetData sheetId="1"/>
      <sheetData sheetId="2"/>
      <sheetData sheetId="3">
        <row r="4">
          <cell r="A4">
            <v>5</v>
          </cell>
          <cell r="B4">
            <v>80</v>
          </cell>
        </row>
        <row r="5">
          <cell r="A5">
            <v>23</v>
          </cell>
          <cell r="B5">
            <v>78</v>
          </cell>
        </row>
        <row r="6">
          <cell r="A6">
            <v>25</v>
          </cell>
          <cell r="B6">
            <v>60</v>
          </cell>
        </row>
        <row r="7">
          <cell r="A7">
            <v>48</v>
          </cell>
          <cell r="B7">
            <v>53</v>
          </cell>
        </row>
        <row r="8">
          <cell r="A8">
            <v>17</v>
          </cell>
          <cell r="B8">
            <v>85</v>
          </cell>
        </row>
        <row r="9">
          <cell r="A9">
            <v>8</v>
          </cell>
          <cell r="B9">
            <v>84</v>
          </cell>
        </row>
        <row r="10">
          <cell r="A10">
            <v>4</v>
          </cell>
          <cell r="B10">
            <v>73</v>
          </cell>
        </row>
        <row r="11">
          <cell r="A11">
            <v>26</v>
          </cell>
          <cell r="B11">
            <v>79</v>
          </cell>
        </row>
        <row r="12">
          <cell r="A12">
            <v>11</v>
          </cell>
          <cell r="B12">
            <v>81</v>
          </cell>
        </row>
        <row r="13">
          <cell r="A13">
            <v>19</v>
          </cell>
          <cell r="B13">
            <v>75</v>
          </cell>
        </row>
        <row r="14">
          <cell r="A14">
            <v>14</v>
          </cell>
          <cell r="B14">
            <v>68</v>
          </cell>
        </row>
        <row r="15">
          <cell r="A15">
            <v>35</v>
          </cell>
          <cell r="B15">
            <v>72</v>
          </cell>
        </row>
        <row r="16">
          <cell r="A16">
            <v>29</v>
          </cell>
          <cell r="B16">
            <v>58</v>
          </cell>
        </row>
        <row r="17">
          <cell r="A17">
            <v>4</v>
          </cell>
          <cell r="B17">
            <v>92</v>
          </cell>
        </row>
        <row r="18">
          <cell r="A18">
            <v>23</v>
          </cell>
          <cell r="B18">
            <v>65</v>
          </cell>
        </row>
      </sheetData>
      <sheetData sheetId="4"/>
      <sheetData sheetId="5">
        <row r="5">
          <cell r="S5">
            <v>82.579419168662113</v>
          </cell>
          <cell r="T5">
            <v>-2.5794191686621133</v>
          </cell>
          <cell r="W5">
            <v>3.3333333333333335</v>
          </cell>
          <cell r="X5">
            <v>53</v>
          </cell>
        </row>
        <row r="6">
          <cell r="S6">
            <v>71.271811874501125</v>
          </cell>
          <cell r="T6">
            <v>6.7281881254988747</v>
          </cell>
          <cell r="W6">
            <v>10</v>
          </cell>
          <cell r="X6">
            <v>58</v>
          </cell>
        </row>
        <row r="7">
          <cell r="S7">
            <v>70.015411064038801</v>
          </cell>
          <cell r="T7">
            <v>-10.015411064038801</v>
          </cell>
          <cell r="W7">
            <v>16.666666666666668</v>
          </cell>
          <cell r="X7">
            <v>60</v>
          </cell>
        </row>
        <row r="8">
          <cell r="S8">
            <v>55.566801743721982</v>
          </cell>
          <cell r="T8">
            <v>-2.5668017437219817</v>
          </cell>
          <cell r="W8">
            <v>23.333333333333332</v>
          </cell>
          <cell r="X8">
            <v>65</v>
          </cell>
        </row>
        <row r="9">
          <cell r="S9">
            <v>75.041014305888126</v>
          </cell>
          <cell r="T9">
            <v>9.958985694111874</v>
          </cell>
          <cell r="W9">
            <v>30</v>
          </cell>
          <cell r="X9">
            <v>68</v>
          </cell>
        </row>
        <row r="10">
          <cell r="S10">
            <v>80.69481795296862</v>
          </cell>
          <cell r="T10">
            <v>3.30518204703138</v>
          </cell>
          <cell r="W10">
            <v>36.666666666666671</v>
          </cell>
          <cell r="X10">
            <v>72</v>
          </cell>
        </row>
        <row r="11">
          <cell r="S11">
            <v>83.207619573893282</v>
          </cell>
          <cell r="T11">
            <v>-10.207619573893282</v>
          </cell>
          <cell r="W11">
            <v>43.333333333333336</v>
          </cell>
          <cell r="X11">
            <v>73</v>
          </cell>
        </row>
        <row r="12">
          <cell r="S12">
            <v>69.387210658807632</v>
          </cell>
          <cell r="T12">
            <v>9.6127893411923679</v>
          </cell>
          <cell r="W12">
            <v>50.000000000000007</v>
          </cell>
          <cell r="X12">
            <v>75</v>
          </cell>
        </row>
        <row r="13">
          <cell r="S13">
            <v>78.810216737275113</v>
          </cell>
          <cell r="T13">
            <v>2.1897832627248874</v>
          </cell>
          <cell r="W13">
            <v>56.666666666666671</v>
          </cell>
          <cell r="X13">
            <v>78</v>
          </cell>
        </row>
        <row r="14">
          <cell r="S14">
            <v>73.784613495425788</v>
          </cell>
          <cell r="T14">
            <v>1.2153865045742123</v>
          </cell>
          <cell r="W14">
            <v>63.333333333333336</v>
          </cell>
          <cell r="X14">
            <v>79</v>
          </cell>
        </row>
        <row r="15">
          <cell r="S15">
            <v>76.925615521581619</v>
          </cell>
          <cell r="T15">
            <v>-8.9256155215816193</v>
          </cell>
          <cell r="W15">
            <v>70</v>
          </cell>
          <cell r="X15">
            <v>80</v>
          </cell>
        </row>
        <row r="16">
          <cell r="S16">
            <v>63.733407011727138</v>
          </cell>
          <cell r="T16">
            <v>8.2665929882728619</v>
          </cell>
          <cell r="W16">
            <v>76.666666666666671</v>
          </cell>
          <cell r="X16">
            <v>81</v>
          </cell>
        </row>
        <row r="17">
          <cell r="S17">
            <v>67.502609443114125</v>
          </cell>
          <cell r="T17">
            <v>-9.5026094431141246</v>
          </cell>
          <cell r="W17">
            <v>83.333333333333329</v>
          </cell>
          <cell r="X17">
            <v>84</v>
          </cell>
        </row>
        <row r="18">
          <cell r="S18">
            <v>83.207619573893282</v>
          </cell>
          <cell r="T18">
            <v>8.7923804261067176</v>
          </cell>
          <cell r="W18">
            <v>90</v>
          </cell>
          <cell r="X18">
            <v>85</v>
          </cell>
        </row>
        <row r="19">
          <cell r="S19">
            <v>71.271811874501125</v>
          </cell>
          <cell r="T19">
            <v>-6.2718118745011253</v>
          </cell>
          <cell r="W19">
            <v>96.666666666666671</v>
          </cell>
          <cell r="X19">
            <v>92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08E82-DB51-4A46-A894-AA11F1DCBE91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72</v>
      </c>
    </row>
    <row r="2" spans="1:13" x14ac:dyDescent="0.35">
      <c r="A2" t="s">
        <v>75</v>
      </c>
    </row>
    <row r="4" spans="1:13" x14ac:dyDescent="0.35">
      <c r="A4" t="s">
        <v>73</v>
      </c>
      <c r="B4" s="13">
        <v>46030</v>
      </c>
    </row>
    <row r="6" spans="1:13" x14ac:dyDescent="0.35">
      <c r="A6" s="14" t="s">
        <v>74</v>
      </c>
    </row>
    <row r="10" spans="1:13" ht="18.5" x14ac:dyDescent="0.45">
      <c r="M10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4DFBA-D1A4-45F1-9E61-A79E1901EB6D}">
  <sheetPr codeName="Sheet76"/>
  <dimension ref="A1:L20"/>
  <sheetViews>
    <sheetView workbookViewId="0"/>
  </sheetViews>
  <sheetFormatPr defaultRowHeight="14.5" x14ac:dyDescent="0.35"/>
  <cols>
    <col min="1" max="2" width="11.453125" customWidth="1"/>
    <col min="3" max="3" width="6.7265625" customWidth="1"/>
    <col min="6" max="6" width="4.81640625" customWidth="1"/>
    <col min="7" max="7" width="30.54296875" customWidth="1"/>
    <col min="8" max="8" width="4.54296875" customWidth="1"/>
    <col min="11" max="11" width="4.81640625" customWidth="1"/>
    <col min="12" max="12" width="30.54296875" customWidth="1"/>
  </cols>
  <sheetData>
    <row r="1" spans="1:12" x14ac:dyDescent="0.35">
      <c r="A1" s="1" t="s">
        <v>0</v>
      </c>
    </row>
    <row r="3" spans="1:12" x14ac:dyDescent="0.35">
      <c r="A3" s="2" t="s">
        <v>1</v>
      </c>
      <c r="B3" s="2" t="s">
        <v>2</v>
      </c>
      <c r="D3" t="s">
        <v>3</v>
      </c>
      <c r="E3" s="3">
        <f>COUNT(A4:A18)</f>
        <v>15</v>
      </c>
      <c r="G3" s="4" t="s">
        <v>4</v>
      </c>
      <c r="I3" t="s">
        <v>3</v>
      </c>
      <c r="J3" s="3">
        <f>COUNT(A4:A18)</f>
        <v>15</v>
      </c>
      <c r="L3" s="4" t="s">
        <v>4</v>
      </c>
    </row>
    <row r="4" spans="1:12" ht="16.5" x14ac:dyDescent="0.45">
      <c r="A4" s="5">
        <v>5</v>
      </c>
      <c r="B4" s="5">
        <v>80</v>
      </c>
      <c r="D4" t="s">
        <v>5</v>
      </c>
      <c r="E4" s="6">
        <f>CORREL(A4:A18,B4:B18)</f>
        <v>-0.71343017438658085</v>
      </c>
      <c r="G4" s="4" t="s">
        <v>6</v>
      </c>
      <c r="I4" t="s">
        <v>7</v>
      </c>
      <c r="J4" s="6">
        <f>STDEV(A4:A18)</f>
        <v>12.45448857698644</v>
      </c>
      <c r="L4" s="4" t="s">
        <v>8</v>
      </c>
    </row>
    <row r="5" spans="1:12" ht="16.5" x14ac:dyDescent="0.45">
      <c r="A5" s="5">
        <v>23</v>
      </c>
      <c r="B5" s="5">
        <v>78</v>
      </c>
      <c r="D5" t="s">
        <v>7</v>
      </c>
      <c r="E5" s="6">
        <f>STDEV(A4:A18)</f>
        <v>12.45448857698644</v>
      </c>
      <c r="G5" s="4" t="s">
        <v>8</v>
      </c>
      <c r="I5" t="s">
        <v>9</v>
      </c>
      <c r="J5" s="6">
        <f>SLOPE(B4:B18,A4:A18)</f>
        <v>-0.62820040523116583</v>
      </c>
      <c r="L5" s="4" t="s">
        <v>10</v>
      </c>
    </row>
    <row r="6" spans="1:12" ht="16.5" x14ac:dyDescent="0.45">
      <c r="A6" s="5">
        <v>25</v>
      </c>
      <c r="B6" s="5">
        <v>60</v>
      </c>
      <c r="D6" t="s">
        <v>11</v>
      </c>
      <c r="E6" s="6">
        <f>STDEV(B4:B18)</f>
        <v>10.966616007988378</v>
      </c>
      <c r="G6" s="4" t="s">
        <v>12</v>
      </c>
      <c r="I6" t="s">
        <v>13</v>
      </c>
      <c r="J6" s="6">
        <f>STEYX(B4:B18,A4:A18)</f>
        <v>7.9746827306891692</v>
      </c>
      <c r="L6" s="4" t="s">
        <v>14</v>
      </c>
    </row>
    <row r="7" spans="1:12" ht="16.5" x14ac:dyDescent="0.45">
      <c r="A7" s="5">
        <v>48</v>
      </c>
      <c r="B7" s="5">
        <v>53</v>
      </c>
      <c r="D7" t="s">
        <v>9</v>
      </c>
      <c r="E7" s="6">
        <f>E4*E6/E5</f>
        <v>-0.6282004052311666</v>
      </c>
      <c r="G7" s="4" t="s">
        <v>15</v>
      </c>
      <c r="I7" t="s">
        <v>16</v>
      </c>
      <c r="J7" s="6">
        <f>J6/(J4*SQRT(J3-1))</f>
        <v>0.17112895461639729</v>
      </c>
      <c r="L7" s="4" t="s">
        <v>17</v>
      </c>
    </row>
    <row r="8" spans="1:12" ht="16.5" x14ac:dyDescent="0.45">
      <c r="A8" s="5">
        <v>17</v>
      </c>
      <c r="B8" s="5">
        <v>85</v>
      </c>
      <c r="D8" t="s">
        <v>13</v>
      </c>
      <c r="E8" s="6">
        <f>E6*SQRT((1-E4^2)*(E3-1)/(E3-2))</f>
        <v>7.974682730689179</v>
      </c>
      <c r="G8" s="4" t="s">
        <v>18</v>
      </c>
      <c r="I8" t="s">
        <v>19</v>
      </c>
      <c r="J8" s="6">
        <f>J5/J7</f>
        <v>-3.6709182653475563</v>
      </c>
      <c r="L8" s="4" t="s">
        <v>20</v>
      </c>
    </row>
    <row r="9" spans="1:12" ht="16.5" x14ac:dyDescent="0.45">
      <c r="A9" s="5">
        <v>8</v>
      </c>
      <c r="B9" s="5">
        <v>84</v>
      </c>
      <c r="D9" t="s">
        <v>16</v>
      </c>
      <c r="E9" s="6">
        <f>E8/(E5*SQRT(E3-1))</f>
        <v>0.17112895461639752</v>
      </c>
      <c r="G9" s="4" t="s">
        <v>21</v>
      </c>
      <c r="I9" t="s">
        <v>22</v>
      </c>
      <c r="J9" s="6">
        <f>J3-2</f>
        <v>13</v>
      </c>
      <c r="L9" s="4" t="s">
        <v>23</v>
      </c>
    </row>
    <row r="10" spans="1:12" x14ac:dyDescent="0.35">
      <c r="A10" s="5">
        <v>4</v>
      </c>
      <c r="B10" s="5">
        <v>73</v>
      </c>
      <c r="D10" t="s">
        <v>19</v>
      </c>
      <c r="E10" s="6">
        <f>E7/E9</f>
        <v>-3.6709182653475558</v>
      </c>
      <c r="G10" s="4" t="s">
        <v>24</v>
      </c>
      <c r="I10" t="s">
        <v>25</v>
      </c>
      <c r="J10" s="6">
        <f>TDIST(ABS(J8),J9,2)</f>
        <v>2.8223429900712388E-3</v>
      </c>
      <c r="L10" s="4" t="s">
        <v>26</v>
      </c>
    </row>
    <row r="11" spans="1:12" x14ac:dyDescent="0.35">
      <c r="A11" s="5">
        <v>26</v>
      </c>
      <c r="B11" s="5">
        <v>79</v>
      </c>
      <c r="D11" t="s">
        <v>22</v>
      </c>
      <c r="E11" s="6">
        <f>E3-2</f>
        <v>13</v>
      </c>
      <c r="G11" s="4" t="s">
        <v>27</v>
      </c>
      <c r="I11" t="s">
        <v>28</v>
      </c>
      <c r="J11" s="6">
        <v>0.05</v>
      </c>
    </row>
    <row r="12" spans="1:12" x14ac:dyDescent="0.35">
      <c r="A12" s="5">
        <v>11</v>
      </c>
      <c r="B12" s="5">
        <v>81</v>
      </c>
      <c r="D12" t="s">
        <v>25</v>
      </c>
      <c r="E12" s="6">
        <f>TDIST(ABS(E10),E11,2)</f>
        <v>2.8223429900712388E-3</v>
      </c>
      <c r="G12" s="4" t="s">
        <v>29</v>
      </c>
      <c r="I12" t="s">
        <v>30</v>
      </c>
      <c r="J12" s="6">
        <f>TINV(0.05,J9)</f>
        <v>2.1603686564627926</v>
      </c>
      <c r="L12" s="4" t="s">
        <v>31</v>
      </c>
    </row>
    <row r="13" spans="1:12" x14ac:dyDescent="0.35">
      <c r="A13" s="5">
        <v>19</v>
      </c>
      <c r="B13" s="5">
        <v>75</v>
      </c>
      <c r="D13" t="s">
        <v>28</v>
      </c>
      <c r="E13" s="6">
        <v>0.05</v>
      </c>
      <c r="I13" t="s">
        <v>32</v>
      </c>
      <c r="J13" s="7" t="str">
        <f>IF(J10&lt;J11,"yes","no")</f>
        <v>yes</v>
      </c>
      <c r="L13" s="4" t="s">
        <v>33</v>
      </c>
    </row>
    <row r="14" spans="1:12" x14ac:dyDescent="0.35">
      <c r="A14" s="5">
        <v>14</v>
      </c>
      <c r="B14" s="5">
        <v>68</v>
      </c>
      <c r="D14" t="s">
        <v>30</v>
      </c>
      <c r="E14" s="6">
        <f>TINV(0.05,E11)</f>
        <v>2.1603686564627926</v>
      </c>
      <c r="G14" s="4" t="s">
        <v>34</v>
      </c>
    </row>
    <row r="15" spans="1:12" x14ac:dyDescent="0.35">
      <c r="A15" s="5">
        <v>35</v>
      </c>
      <c r="B15" s="5">
        <v>72</v>
      </c>
      <c r="D15" t="s">
        <v>32</v>
      </c>
      <c r="E15" s="7" t="str">
        <f>IF(E12&lt;E13,"yes","no")</f>
        <v>yes</v>
      </c>
      <c r="G15" s="4" t="s">
        <v>35</v>
      </c>
      <c r="I15" t="s">
        <v>36</v>
      </c>
    </row>
    <row r="16" spans="1:12" x14ac:dyDescent="0.35">
      <c r="A16" s="5">
        <v>29</v>
      </c>
      <c r="B16" s="5">
        <v>58</v>
      </c>
    </row>
    <row r="17" spans="1:12" x14ac:dyDescent="0.35">
      <c r="A17" s="5">
        <v>4</v>
      </c>
      <c r="B17" s="5">
        <v>92</v>
      </c>
      <c r="D17" t="s">
        <v>36</v>
      </c>
      <c r="I17" t="s">
        <v>37</v>
      </c>
      <c r="J17" s="3">
        <f>J5-J12*J7</f>
        <v>-0.99790203499767427</v>
      </c>
      <c r="L17" s="4" t="s">
        <v>38</v>
      </c>
    </row>
    <row r="18" spans="1:12" x14ac:dyDescent="0.35">
      <c r="A18" s="8">
        <v>23</v>
      </c>
      <c r="B18" s="8">
        <v>65</v>
      </c>
      <c r="I18" t="s">
        <v>39</v>
      </c>
      <c r="J18" s="9">
        <f>J5+J12*J7</f>
        <v>-0.25849877546465738</v>
      </c>
      <c r="L18" s="4" t="s">
        <v>40</v>
      </c>
    </row>
    <row r="19" spans="1:12" x14ac:dyDescent="0.35">
      <c r="D19" t="s">
        <v>37</v>
      </c>
      <c r="E19" s="3">
        <f>E7-E14*E9</f>
        <v>-0.99790203499767549</v>
      </c>
      <c r="G19" s="4" t="s">
        <v>41</v>
      </c>
    </row>
    <row r="20" spans="1:12" x14ac:dyDescent="0.35">
      <c r="D20" t="s">
        <v>39</v>
      </c>
      <c r="E20" s="9">
        <f>E7+E14*E9</f>
        <v>-0.25849877546465766</v>
      </c>
      <c r="G20" s="4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2F7AA-3808-4D20-8B08-2AB7EECCF4C1}">
  <sheetPr codeName="Sheet77"/>
  <dimension ref="A1:X19"/>
  <sheetViews>
    <sheetView workbookViewId="0"/>
  </sheetViews>
  <sheetFormatPr defaultRowHeight="14.5" x14ac:dyDescent="0.35"/>
  <cols>
    <col min="1" max="1" width="16.6328125" customWidth="1"/>
    <col min="2" max="2" width="12.81640625" customWidth="1"/>
    <col min="3" max="3" width="14.1796875" customWidth="1"/>
    <col min="4" max="5" width="12" customWidth="1"/>
    <col min="6" max="6" width="13.1796875" customWidth="1"/>
    <col min="7" max="7" width="13" customWidth="1"/>
    <col min="18" max="18" width="11.7265625" customWidth="1"/>
    <col min="19" max="19" width="17.81640625" customWidth="1"/>
    <col min="20" max="20" width="12.26953125" customWidth="1"/>
    <col min="21" max="21" width="18" customWidth="1"/>
    <col min="24" max="24" width="10.453125" customWidth="1"/>
  </cols>
  <sheetData>
    <row r="1" spans="1:24" x14ac:dyDescent="0.35">
      <c r="A1" t="s">
        <v>43</v>
      </c>
    </row>
    <row r="2" spans="1:24" ht="15" thickBot="1" x14ac:dyDescent="0.4">
      <c r="R2" t="s">
        <v>44</v>
      </c>
      <c r="W2" t="s">
        <v>45</v>
      </c>
    </row>
    <row r="3" spans="1:24" ht="15" thickBot="1" x14ac:dyDescent="0.4">
      <c r="A3" s="10" t="s">
        <v>46</v>
      </c>
      <c r="B3" s="10"/>
    </row>
    <row r="4" spans="1:24" x14ac:dyDescent="0.35">
      <c r="A4" t="s">
        <v>47</v>
      </c>
      <c r="B4">
        <v>0.71343017438658085</v>
      </c>
      <c r="R4" s="11" t="s">
        <v>48</v>
      </c>
      <c r="S4" s="11" t="s">
        <v>49</v>
      </c>
      <c r="T4" s="11" t="s">
        <v>50</v>
      </c>
      <c r="U4" s="11" t="s">
        <v>51</v>
      </c>
      <c r="W4" s="11" t="s">
        <v>52</v>
      </c>
      <c r="X4" s="11" t="s">
        <v>53</v>
      </c>
    </row>
    <row r="5" spans="1:24" x14ac:dyDescent="0.35">
      <c r="A5" t="s">
        <v>54</v>
      </c>
      <c r="B5">
        <v>0.50898261372526721</v>
      </c>
      <c r="R5">
        <v>1</v>
      </c>
      <c r="S5">
        <v>82.579419168662113</v>
      </c>
      <c r="T5">
        <v>-2.5794191686621133</v>
      </c>
      <c r="U5">
        <v>-0.33566097423707103</v>
      </c>
      <c r="W5">
        <v>3.3333333333333335</v>
      </c>
      <c r="X5">
        <v>53</v>
      </c>
    </row>
    <row r="6" spans="1:24" x14ac:dyDescent="0.35">
      <c r="A6" t="s">
        <v>55</v>
      </c>
      <c r="B6">
        <v>0.47121204555028778</v>
      </c>
      <c r="R6">
        <v>2</v>
      </c>
      <c r="S6">
        <v>71.271811874501125</v>
      </c>
      <c r="T6">
        <v>6.7281881254988747</v>
      </c>
      <c r="U6">
        <v>0.87554214084042081</v>
      </c>
      <c r="W6">
        <v>10</v>
      </c>
      <c r="X6">
        <v>58</v>
      </c>
    </row>
    <row r="7" spans="1:24" x14ac:dyDescent="0.35">
      <c r="A7" t="s">
        <v>56</v>
      </c>
      <c r="B7">
        <v>7.9746827306891683</v>
      </c>
      <c r="R7">
        <v>3</v>
      </c>
      <c r="S7">
        <v>70.015411064038801</v>
      </c>
      <c r="T7">
        <v>-10.015411064038801</v>
      </c>
      <c r="U7">
        <v>-1.3033099373622494</v>
      </c>
      <c r="W7">
        <v>16.666666666666668</v>
      </c>
      <c r="X7">
        <v>60</v>
      </c>
    </row>
    <row r="8" spans="1:24" ht="15" thickBot="1" x14ac:dyDescent="0.4">
      <c r="A8" s="12" t="s">
        <v>57</v>
      </c>
      <c r="B8" s="12">
        <v>15</v>
      </c>
      <c r="R8">
        <v>4</v>
      </c>
      <c r="S8">
        <v>55.566801743721982</v>
      </c>
      <c r="T8">
        <v>-2.5668017437219817</v>
      </c>
      <c r="U8">
        <v>-0.33401906306605172</v>
      </c>
      <c r="W8">
        <v>23.333333333333332</v>
      </c>
      <c r="X8">
        <v>65</v>
      </c>
    </row>
    <row r="9" spans="1:24" x14ac:dyDescent="0.35">
      <c r="R9">
        <v>5</v>
      </c>
      <c r="S9">
        <v>75.041014305888126</v>
      </c>
      <c r="T9">
        <v>9.958985694111874</v>
      </c>
      <c r="U9">
        <v>1.2959672786461078</v>
      </c>
      <c r="W9">
        <v>30</v>
      </c>
      <c r="X9">
        <v>68</v>
      </c>
    </row>
    <row r="10" spans="1:24" ht="15" thickBot="1" x14ac:dyDescent="0.4">
      <c r="A10" t="s">
        <v>58</v>
      </c>
      <c r="R10">
        <v>6</v>
      </c>
      <c r="S10">
        <v>80.69481795296862</v>
      </c>
      <c r="T10">
        <v>3.30518204703138</v>
      </c>
      <c r="U10">
        <v>0.43010482337109296</v>
      </c>
      <c r="W10">
        <v>36.666666666666671</v>
      </c>
      <c r="X10">
        <v>72</v>
      </c>
    </row>
    <row r="11" spans="1:24" x14ac:dyDescent="0.35">
      <c r="A11" s="11"/>
      <c r="B11" s="11" t="s">
        <v>22</v>
      </c>
      <c r="C11" s="11" t="s">
        <v>59</v>
      </c>
      <c r="D11" s="11" t="s">
        <v>60</v>
      </c>
      <c r="E11" s="11" t="s">
        <v>61</v>
      </c>
      <c r="F11" s="11" t="s">
        <v>62</v>
      </c>
      <c r="R11">
        <v>7</v>
      </c>
      <c r="S11">
        <v>83.207619573893282</v>
      </c>
      <c r="T11">
        <v>-10.207619573893282</v>
      </c>
      <c r="U11">
        <v>-1.3283221170258883</v>
      </c>
      <c r="W11">
        <v>43.333333333333336</v>
      </c>
      <c r="X11">
        <v>73</v>
      </c>
    </row>
    <row r="12" spans="1:24" x14ac:dyDescent="0.35">
      <c r="A12" t="s">
        <v>63</v>
      </c>
      <c r="B12">
        <v>1</v>
      </c>
      <c r="C12">
        <v>856.99099281635665</v>
      </c>
      <c r="D12">
        <v>856.99099281635665</v>
      </c>
      <c r="E12">
        <v>13.475640910862317</v>
      </c>
      <c r="F12">
        <v>2.822342990071234E-3</v>
      </c>
      <c r="R12">
        <v>8</v>
      </c>
      <c r="S12">
        <v>69.387210658807632</v>
      </c>
      <c r="T12">
        <v>9.6127893411923679</v>
      </c>
      <c r="U12">
        <v>1.2509165918441814</v>
      </c>
      <c r="W12">
        <v>50.000000000000007</v>
      </c>
      <c r="X12">
        <v>75</v>
      </c>
    </row>
    <row r="13" spans="1:24" x14ac:dyDescent="0.35">
      <c r="A13" t="s">
        <v>64</v>
      </c>
      <c r="B13">
        <v>13</v>
      </c>
      <c r="C13">
        <v>826.7423405169767</v>
      </c>
      <c r="D13">
        <v>63.595564655152053</v>
      </c>
      <c r="R13">
        <v>9</v>
      </c>
      <c r="S13">
        <v>78.810216737275113</v>
      </c>
      <c r="T13">
        <v>2.1897832627248874</v>
      </c>
      <c r="U13">
        <v>0.2849574789023176</v>
      </c>
      <c r="W13">
        <v>56.666666666666671</v>
      </c>
      <c r="X13">
        <v>78</v>
      </c>
    </row>
    <row r="14" spans="1:24" ht="15" thickBot="1" x14ac:dyDescent="0.4">
      <c r="A14" s="12" t="s">
        <v>65</v>
      </c>
      <c r="B14" s="12">
        <v>14</v>
      </c>
      <c r="C14" s="12">
        <v>1683.7333333333333</v>
      </c>
      <c r="D14" s="12"/>
      <c r="E14" s="12"/>
      <c r="F14" s="12"/>
      <c r="R14">
        <v>10</v>
      </c>
      <c r="S14">
        <v>73.784613495425788</v>
      </c>
      <c r="T14">
        <v>1.2153865045742123</v>
      </c>
      <c r="U14">
        <v>0.15815879138851521</v>
      </c>
      <c r="W14">
        <v>63.333333333333336</v>
      </c>
      <c r="X14">
        <v>79</v>
      </c>
    </row>
    <row r="15" spans="1:24" ht="15" thickBot="1" x14ac:dyDescent="0.4">
      <c r="R15">
        <v>11</v>
      </c>
      <c r="S15">
        <v>76.925615521581619</v>
      </c>
      <c r="T15">
        <v>-8.9256155215816193</v>
      </c>
      <c r="U15">
        <v>-1.1614943542478042</v>
      </c>
      <c r="W15">
        <v>70</v>
      </c>
      <c r="X15">
        <v>80</v>
      </c>
    </row>
    <row r="16" spans="1:24" x14ac:dyDescent="0.35">
      <c r="A16" s="11"/>
      <c r="B16" s="11" t="s">
        <v>66</v>
      </c>
      <c r="C16" s="11" t="s">
        <v>56</v>
      </c>
      <c r="D16" s="11" t="s">
        <v>67</v>
      </c>
      <c r="E16" s="11" t="s">
        <v>68</v>
      </c>
      <c r="F16" s="11" t="s">
        <v>69</v>
      </c>
      <c r="G16" s="11" t="s">
        <v>70</v>
      </c>
      <c r="R16">
        <v>12</v>
      </c>
      <c r="S16">
        <v>63.733407011727138</v>
      </c>
      <c r="T16">
        <v>8.2665929882728619</v>
      </c>
      <c r="U16">
        <v>1.0757354561741206</v>
      </c>
      <c r="W16">
        <v>76.666666666666671</v>
      </c>
      <c r="X16">
        <v>81</v>
      </c>
    </row>
    <row r="17" spans="1:24" x14ac:dyDescent="0.35">
      <c r="A17" t="s">
        <v>71</v>
      </c>
      <c r="B17">
        <v>85.720421194817945</v>
      </c>
      <c r="C17">
        <v>3.9065908075799731</v>
      </c>
      <c r="D17">
        <v>21.942513413100315</v>
      </c>
      <c r="E17">
        <v>1.1757939257001413E-11</v>
      </c>
      <c r="F17">
        <v>77.280744860496497</v>
      </c>
      <c r="G17">
        <v>94.160097529139392</v>
      </c>
      <c r="R17">
        <v>13</v>
      </c>
      <c r="S17">
        <v>67.502609443114125</v>
      </c>
      <c r="T17">
        <v>-9.5026094431141246</v>
      </c>
      <c r="U17">
        <v>-1.2365788322510143</v>
      </c>
      <c r="W17">
        <v>83.333333333333329</v>
      </c>
      <c r="X17">
        <v>84</v>
      </c>
    </row>
    <row r="18" spans="1:24" ht="15" thickBot="1" x14ac:dyDescent="0.4">
      <c r="A18" s="12" t="s">
        <v>1</v>
      </c>
      <c r="B18" s="12">
        <v>-0.62820040523116594</v>
      </c>
      <c r="C18" s="12">
        <v>0.17112895461639729</v>
      </c>
      <c r="D18" s="12">
        <v>-3.6709182653475567</v>
      </c>
      <c r="E18" s="12">
        <v>2.822342990071231E-3</v>
      </c>
      <c r="F18" s="12">
        <v>-0.99790203499767438</v>
      </c>
      <c r="G18" s="12">
        <v>-0.25849877546465749</v>
      </c>
      <c r="R18">
        <v>14</v>
      </c>
      <c r="S18">
        <v>83.207619573893282</v>
      </c>
      <c r="T18">
        <v>8.7923804261067176</v>
      </c>
      <c r="U18">
        <v>1.1441564114686664</v>
      </c>
      <c r="W18">
        <v>90</v>
      </c>
      <c r="X18">
        <v>85</v>
      </c>
    </row>
    <row r="19" spans="1:24" ht="15" thickBot="1" x14ac:dyDescent="0.4">
      <c r="R19" s="12">
        <v>15</v>
      </c>
      <c r="S19" s="12">
        <v>71.271811874501125</v>
      </c>
      <c r="T19" s="12">
        <v>-6.2718118745011253</v>
      </c>
      <c r="U19" s="12">
        <v>-0.81615369444532726</v>
      </c>
      <c r="W19" s="12">
        <v>96.666666666666671</v>
      </c>
      <c r="X19" s="12">
        <v>92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Slope</vt:lpstr>
      <vt:lpstr>Excel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2026-01-08T12:49:26Z</dcterms:created>
  <dcterms:modified xsi:type="dcterms:W3CDTF">2026-01-08T12:52:17Z</dcterms:modified>
</cp:coreProperties>
</file>