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9180DE83-A122-40C8-86F0-DE9EB0699C93}" xr6:coauthVersionLast="47" xr6:coauthVersionMax="47" xr10:uidLastSave="{27077B00-0AFC-4558-AB2B-375B1418EEF7}"/>
  <bookViews>
    <workbookView xWindow="-110" yWindow="-110" windowWidth="19420" windowHeight="10300" xr2:uid="{75F09470-D3C7-4A8B-8CC7-12FE94B45E8D}"/>
  </bookViews>
  <sheets>
    <sheet name="Title" sheetId="2" r:id="rId1"/>
    <sheet name="Bina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 a="1"/>
  <c r="G31" i="1" s="1"/>
  <c r="H29" i="1" a="1"/>
  <c r="L30" i="1" s="1"/>
  <c r="H22" i="1" a="1"/>
  <c r="M23" i="1" s="1"/>
  <c r="E17" i="1"/>
  <c r="D17" i="1"/>
  <c r="C17" i="1"/>
  <c r="K16" i="1"/>
  <c r="J16" i="1"/>
  <c r="L16" i="1" s="1"/>
  <c r="V16" i="1" s="1"/>
  <c r="I16" i="1"/>
  <c r="H16" i="1"/>
  <c r="G16" i="1"/>
  <c r="AD15" i="1"/>
  <c r="K15" i="1"/>
  <c r="J15" i="1"/>
  <c r="I15" i="1"/>
  <c r="H15" i="1"/>
  <c r="G15" i="1"/>
  <c r="AD14" i="1"/>
  <c r="K14" i="1"/>
  <c r="J14" i="1"/>
  <c r="L14" i="1" s="1"/>
  <c r="V14" i="1" s="1"/>
  <c r="I14" i="1"/>
  <c r="H14" i="1"/>
  <c r="G14" i="1"/>
  <c r="AD13" i="1"/>
  <c r="K13" i="1"/>
  <c r="J13" i="1"/>
  <c r="I13" i="1"/>
  <c r="H13" i="1"/>
  <c r="G13" i="1"/>
  <c r="K12" i="1"/>
  <c r="J12" i="1"/>
  <c r="I12" i="1"/>
  <c r="L12" i="1" s="1"/>
  <c r="V12" i="1" s="1"/>
  <c r="H12" i="1"/>
  <c r="G12" i="1"/>
  <c r="K11" i="1"/>
  <c r="J11" i="1"/>
  <c r="I11" i="1"/>
  <c r="L11" i="1" s="1"/>
  <c r="V11" i="1" s="1"/>
  <c r="H11" i="1"/>
  <c r="G11" i="1"/>
  <c r="K10" i="1"/>
  <c r="J10" i="1"/>
  <c r="L10" i="1" s="1"/>
  <c r="V10" i="1" s="1"/>
  <c r="I10" i="1"/>
  <c r="H10" i="1"/>
  <c r="G10" i="1"/>
  <c r="K9" i="1"/>
  <c r="J9" i="1"/>
  <c r="I9" i="1"/>
  <c r="L9" i="1" s="1"/>
  <c r="V9" i="1" s="1"/>
  <c r="H9" i="1"/>
  <c r="G9" i="1"/>
  <c r="AD8" i="1"/>
  <c r="K8" i="1"/>
  <c r="J8" i="1"/>
  <c r="I8" i="1"/>
  <c r="H8" i="1"/>
  <c r="G8" i="1"/>
  <c r="AD7" i="1"/>
  <c r="K7" i="1"/>
  <c r="J7" i="1"/>
  <c r="I7" i="1"/>
  <c r="L7" i="1" s="1"/>
  <c r="V7" i="1" s="1"/>
  <c r="H7" i="1"/>
  <c r="G7" i="1"/>
  <c r="Y6" i="1" a="1"/>
  <c r="Y7" i="1" s="1"/>
  <c r="X6" i="1" a="1"/>
  <c r="X6" i="1" s="1"/>
  <c r="K6" i="1"/>
  <c r="J6" i="1"/>
  <c r="J17" i="1" s="1"/>
  <c r="I6" i="1"/>
  <c r="I17" i="1" s="1"/>
  <c r="H6" i="1"/>
  <c r="G6" i="1"/>
  <c r="K5" i="1"/>
  <c r="L5" i="1" s="1"/>
  <c r="J5" i="1"/>
  <c r="I5" i="1"/>
  <c r="H5" i="1"/>
  <c r="G5" i="1"/>
  <c r="Q4" i="1"/>
  <c r="T4" i="1" s="1"/>
  <c r="P4" i="1"/>
  <c r="S4" i="1" s="1"/>
  <c r="O4" i="1"/>
  <c r="R4" i="1" s="1"/>
  <c r="N4" i="1"/>
  <c r="K4" i="1"/>
  <c r="J4" i="1"/>
  <c r="M4" i="1" s="1"/>
  <c r="I4" i="1"/>
  <c r="H4" i="1"/>
  <c r="G4" i="1"/>
  <c r="G23" i="1" s="1" a="1"/>
  <c r="K23" i="1" l="1"/>
  <c r="H29" i="1"/>
  <c r="I29" i="1"/>
  <c r="J29" i="1"/>
  <c r="J30" i="1"/>
  <c r="K30" i="1"/>
  <c r="M30" i="1"/>
  <c r="Y8" i="1"/>
  <c r="N30" i="1"/>
  <c r="H31" i="1"/>
  <c r="V5" i="1"/>
  <c r="G24" i="1"/>
  <c r="G23" i="1"/>
  <c r="L8" i="1"/>
  <c r="V8" i="1" s="1"/>
  <c r="X7" i="1"/>
  <c r="M15" i="1" s="1"/>
  <c r="M22" i="1"/>
  <c r="K24" i="1"/>
  <c r="J31" i="1"/>
  <c r="L13" i="1"/>
  <c r="V13" i="1" s="1"/>
  <c r="L15" i="1"/>
  <c r="V15" i="1" s="1"/>
  <c r="N22" i="1"/>
  <c r="L24" i="1"/>
  <c r="M29" i="1"/>
  <c r="K31" i="1"/>
  <c r="K17" i="1"/>
  <c r="L22" i="1"/>
  <c r="J24" i="1"/>
  <c r="K29" i="1"/>
  <c r="I31" i="1"/>
  <c r="X8" i="1"/>
  <c r="H23" i="1"/>
  <c r="M24" i="1"/>
  <c r="N29" i="1"/>
  <c r="L31" i="1"/>
  <c r="I22" i="1"/>
  <c r="N23" i="1"/>
  <c r="I24" i="1"/>
  <c r="L6" i="1"/>
  <c r="V6" i="1" s="1"/>
  <c r="J22" i="1"/>
  <c r="H24" i="1"/>
  <c r="K22" i="1"/>
  <c r="L29" i="1"/>
  <c r="Y6" i="1"/>
  <c r="I23" i="1"/>
  <c r="N24" i="1"/>
  <c r="H30" i="1"/>
  <c r="M31" i="1"/>
  <c r="J23" i="1"/>
  <c r="I30" i="1"/>
  <c r="N31" i="1"/>
  <c r="L23" i="1"/>
  <c r="G30" i="1"/>
  <c r="H22" i="1"/>
  <c r="M8" i="1" l="1"/>
  <c r="M7" i="1"/>
  <c r="M13" i="1"/>
  <c r="AB8" i="1"/>
  <c r="AH9" i="1"/>
  <c r="M9" i="1"/>
  <c r="M12" i="1"/>
  <c r="AH8" i="1"/>
  <c r="AH10" i="1"/>
  <c r="M6" i="1"/>
  <c r="L17" i="1"/>
  <c r="M10" i="1"/>
  <c r="AH7" i="1"/>
  <c r="V17" i="1"/>
  <c r="M14" i="1"/>
  <c r="M11" i="1"/>
  <c r="AI10" i="1"/>
  <c r="N15" i="1"/>
  <c r="N13" i="1"/>
  <c r="AI8" i="1"/>
  <c r="N12" i="1"/>
  <c r="N9" i="1"/>
  <c r="N16" i="1"/>
  <c r="N14" i="1"/>
  <c r="N10" i="1"/>
  <c r="AI7" i="1"/>
  <c r="N6" i="1"/>
  <c r="N8" i="1"/>
  <c r="N7" i="1"/>
  <c r="AI9" i="1"/>
  <c r="N5" i="1"/>
  <c r="N11" i="1"/>
  <c r="M16" i="1"/>
  <c r="M5" i="1"/>
  <c r="O7" i="1" l="1"/>
  <c r="P7" i="1" s="1"/>
  <c r="S7" i="1" s="1"/>
  <c r="AJ8" i="1"/>
  <c r="AK8" i="1" s="1"/>
  <c r="O12" i="1"/>
  <c r="Q12" i="1" s="1"/>
  <c r="T12" i="1" s="1"/>
  <c r="O11" i="1"/>
  <c r="Q11" i="1" s="1"/>
  <c r="T11" i="1" s="1"/>
  <c r="O14" i="1"/>
  <c r="O8" i="1"/>
  <c r="O9" i="1"/>
  <c r="AJ7" i="1"/>
  <c r="AL7" i="1" s="1"/>
  <c r="AJ9" i="1"/>
  <c r="AK9" i="1" s="1"/>
  <c r="O10" i="1"/>
  <c r="Q10" i="1" s="1"/>
  <c r="T10" i="1" s="1"/>
  <c r="AB4" i="1"/>
  <c r="O13" i="1"/>
  <c r="P13" i="1"/>
  <c r="S13" i="1" s="1"/>
  <c r="O5" i="1"/>
  <c r="P5" i="1" s="1"/>
  <c r="S5" i="1" s="1"/>
  <c r="S17" i="1" s="1"/>
  <c r="O6" i="1"/>
  <c r="O16" i="1"/>
  <c r="Q16" i="1" s="1"/>
  <c r="T16" i="1" s="1"/>
  <c r="AJ10" i="1"/>
  <c r="AK10" i="1" s="1"/>
  <c r="O15" i="1"/>
  <c r="Q7" i="1" l="1"/>
  <c r="T7" i="1" s="1"/>
  <c r="R7" i="1"/>
  <c r="P16" i="1"/>
  <c r="S16" i="1" s="1"/>
  <c r="P11" i="1"/>
  <c r="S11" i="1" s="1"/>
  <c r="Q5" i="1"/>
  <c r="T5" i="1" s="1"/>
  <c r="T17" i="1" s="1"/>
  <c r="P12" i="1"/>
  <c r="S12" i="1" s="1"/>
  <c r="AL9" i="1"/>
  <c r="AK7" i="1"/>
  <c r="AL8" i="1"/>
  <c r="R9" i="1"/>
  <c r="AL10" i="1"/>
  <c r="P9" i="1"/>
  <c r="S9" i="1" s="1"/>
  <c r="R13" i="1"/>
  <c r="R8" i="1"/>
  <c r="P8" i="1"/>
  <c r="S8" i="1" s="1"/>
  <c r="R10" i="1"/>
  <c r="R14" i="1"/>
  <c r="U7" i="1"/>
  <c r="R16" i="1"/>
  <c r="P10" i="1"/>
  <c r="S10" i="1" s="1"/>
  <c r="P14" i="1"/>
  <c r="S14" i="1" s="1"/>
  <c r="R12" i="1"/>
  <c r="R15" i="1"/>
  <c r="P15" i="1"/>
  <c r="S15" i="1" s="1"/>
  <c r="Q15" i="1"/>
  <c r="T15" i="1" s="1"/>
  <c r="R6" i="1"/>
  <c r="Q14" i="1"/>
  <c r="T14" i="1" s="1"/>
  <c r="Q6" i="1"/>
  <c r="T6" i="1" s="1"/>
  <c r="Q13" i="1"/>
  <c r="T13" i="1" s="1"/>
  <c r="P6" i="1"/>
  <c r="S6" i="1" s="1"/>
  <c r="Q9" i="1"/>
  <c r="T9" i="1" s="1"/>
  <c r="R11" i="1"/>
  <c r="R5" i="1"/>
  <c r="R17" i="1" s="1"/>
  <c r="Q8" i="1"/>
  <c r="T8" i="1" s="1"/>
  <c r="U16" i="1" l="1"/>
  <c r="U5" i="1"/>
  <c r="U17" i="1" s="1"/>
  <c r="AB5" i="1" s="1"/>
  <c r="AB13" i="1" s="1"/>
  <c r="U11" i="1"/>
  <c r="U12" i="1"/>
  <c r="U9" i="1"/>
  <c r="U6" i="1"/>
  <c r="U14" i="1"/>
  <c r="U8" i="1"/>
  <c r="U10" i="1"/>
  <c r="U15" i="1"/>
  <c r="U13" i="1"/>
  <c r="AB14" i="1" l="1"/>
  <c r="AB15" i="1" s="1"/>
  <c r="AB7" i="1"/>
  <c r="AB9" i="1" s="1"/>
  <c r="AB11" i="1" s="1"/>
</calcChain>
</file>

<file path=xl/sharedStrings.xml><?xml version="1.0" encoding="utf-8"?>
<sst xmlns="http://schemas.openxmlformats.org/spreadsheetml/2006/main" count="61" uniqueCount="47">
  <si>
    <t>Multinomial Logistic Regression</t>
  </si>
  <si>
    <t>using binary logistic regression coefficients</t>
  </si>
  <si>
    <t>Indep Variables</t>
  </si>
  <si>
    <t>Observed Values</t>
  </si>
  <si>
    <t>Odds</t>
  </si>
  <si>
    <t>Predicted Probabilities</t>
  </si>
  <si>
    <t>Forecasted Values</t>
  </si>
  <si>
    <t>Log-Likelihood</t>
  </si>
  <si>
    <t>Dosage</t>
  </si>
  <si>
    <t>Gender</t>
  </si>
  <si>
    <t>Dead</t>
  </si>
  <si>
    <t>Cured</t>
  </si>
  <si>
    <t>Sick</t>
  </si>
  <si>
    <t>Total</t>
  </si>
  <si>
    <t>LL</t>
  </si>
  <si>
    <t>LL-const</t>
  </si>
  <si>
    <t>Coefficients</t>
  </si>
  <si>
    <t>LL0</t>
  </si>
  <si>
    <t>=SUMPRODUCT(I17:K17,LN(I17:K17/L17))+V17</t>
  </si>
  <si>
    <t>Forecast</t>
  </si>
  <si>
    <t>LL1</t>
  </si>
  <si>
    <t>=U17+V17</t>
  </si>
  <si>
    <t>odds Cured</t>
  </si>
  <si>
    <t>odds Sick</t>
  </si>
  <si>
    <t>Chi-Sq</t>
  </si>
  <si>
    <t>df</t>
  </si>
  <si>
    <t>p-value</t>
  </si>
  <si>
    <t>=CHISQ.DIST.RT(AB7,AB8)</t>
  </si>
  <si>
    <t>alpha</t>
  </si>
  <si>
    <t>sig</t>
  </si>
  <si>
    <t>=IF(AB9&lt;AB10,"yes","no")</t>
  </si>
  <si>
    <t>R-Sq (L)</t>
  </si>
  <si>
    <t>R-Sq (CS)</t>
  </si>
  <si>
    <t>R-Sq (N)</t>
  </si>
  <si>
    <t>Logistic Regression (Cured + Dead)</t>
  </si>
  <si>
    <t>coeff b</t>
  </si>
  <si>
    <t>s.e.</t>
  </si>
  <si>
    <t>Wald</t>
  </si>
  <si>
    <t>exp(b)</t>
  </si>
  <si>
    <t>lower</t>
  </si>
  <si>
    <t>upper</t>
  </si>
  <si>
    <t>Intercept</t>
  </si>
  <si>
    <t>Logistic Regression (Sick + Dead)</t>
  </si>
  <si>
    <t>Real Statistics Using Excel</t>
  </si>
  <si>
    <t>Updated</t>
  </si>
  <si>
    <t>Copyright © 2013 - 2026 Charles Zaiontz</t>
  </si>
  <si>
    <t>Multinomial regression using binary logistic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</si>
</sst>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quotePrefix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0" xfId="0" applyFont="1" applyAlignment="1">
      <alignment horizontal="center"/>
    </xf>
    <xf numFmtId="0" fontId="0" fillId="0" borderId="14" xfId="0" applyBorder="1"/>
    <xf numFmtId="164" fontId="0" fillId="0" borderId="8" xfId="0" applyNumberFormat="1" applyBorder="1"/>
    <xf numFmtId="164" fontId="0" fillId="0" borderId="15" xfId="0" applyNumberFormat="1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7" xfId="0" applyBorder="1" applyAlignment="1">
      <alignment horizontal="right"/>
    </xf>
    <xf numFmtId="0" fontId="0" fillId="0" borderId="0" xfId="0" quotePrefix="1" applyAlignment="1">
      <alignment horizontal="left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1410-AE65-428A-8BEB-3B4BEE0CE411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43</v>
      </c>
    </row>
    <row r="2" spans="1:13" x14ac:dyDescent="0.35">
      <c r="A2" t="s">
        <v>46</v>
      </c>
    </row>
    <row r="4" spans="1:13" x14ac:dyDescent="0.35">
      <c r="A4" t="s">
        <v>44</v>
      </c>
      <c r="B4" s="27">
        <v>46027</v>
      </c>
    </row>
    <row r="6" spans="1:13" x14ac:dyDescent="0.35">
      <c r="A6" s="28" t="s">
        <v>45</v>
      </c>
    </row>
    <row r="10" spans="1:13" ht="18.5" x14ac:dyDescent="0.45">
      <c r="M10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1B40-0819-4BF2-BB7F-9D459368BF98}">
  <sheetPr codeName="Sheet243"/>
  <dimension ref="A1:AL31"/>
  <sheetViews>
    <sheetView workbookViewId="0"/>
  </sheetViews>
  <sheetFormatPr defaultRowHeight="14.5" x14ac:dyDescent="0.35"/>
  <cols>
    <col min="1" max="5" width="9.26953125" customWidth="1"/>
    <col min="6" max="6" width="5.1796875" customWidth="1"/>
    <col min="7" max="12" width="9.26953125" customWidth="1"/>
    <col min="13" max="14" width="9.26953125" bestFit="1" customWidth="1"/>
    <col min="22" max="22" width="9.1796875" customWidth="1"/>
    <col min="23" max="23" width="3.453125" customWidth="1"/>
    <col min="26" max="26" width="3.26953125" customWidth="1"/>
    <col min="29" max="29" width="4.1796875" customWidth="1"/>
    <col min="30" max="30" width="42" customWidth="1"/>
    <col min="34" max="35" width="10.54296875" customWidth="1"/>
  </cols>
  <sheetData>
    <row r="1" spans="1:38" x14ac:dyDescent="0.35">
      <c r="A1" s="1" t="s">
        <v>0</v>
      </c>
    </row>
    <row r="2" spans="1:38" x14ac:dyDescent="0.35">
      <c r="A2" t="s">
        <v>1</v>
      </c>
    </row>
    <row r="3" spans="1:38" ht="15" thickBot="1" x14ac:dyDescent="0.4">
      <c r="G3" s="2" t="s">
        <v>2</v>
      </c>
      <c r="H3" s="2"/>
      <c r="I3" s="2" t="s">
        <v>3</v>
      </c>
      <c r="J3" s="2"/>
      <c r="K3" s="2"/>
      <c r="L3" s="2"/>
      <c r="M3" s="2" t="s">
        <v>4</v>
      </c>
      <c r="N3" s="2"/>
      <c r="O3" s="2" t="s">
        <v>5</v>
      </c>
      <c r="P3" s="2"/>
      <c r="Q3" s="2"/>
      <c r="R3" s="2" t="s">
        <v>6</v>
      </c>
      <c r="S3" s="2"/>
      <c r="T3" s="2"/>
      <c r="U3" s="2" t="s">
        <v>7</v>
      </c>
      <c r="V3" s="2"/>
    </row>
    <row r="4" spans="1:38" ht="15" thickTop="1" x14ac:dyDescent="0.3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G4" s="4" t="str">
        <f>A4</f>
        <v>Dosage</v>
      </c>
      <c r="H4" s="4" t="str">
        <f t="shared" ref="H4:K16" si="0">B4</f>
        <v>Gender</v>
      </c>
      <c r="I4" s="4" t="str">
        <f t="shared" si="0"/>
        <v>Dead</v>
      </c>
      <c r="J4" s="4" t="str">
        <f t="shared" si="0"/>
        <v>Cured</v>
      </c>
      <c r="K4" s="4" t="str">
        <f t="shared" si="0"/>
        <v>Sick</v>
      </c>
      <c r="L4" s="4" t="s">
        <v>13</v>
      </c>
      <c r="M4" s="4" t="str">
        <f>J4</f>
        <v>Cured</v>
      </c>
      <c r="N4" s="4" t="str">
        <f>K4</f>
        <v>Sick</v>
      </c>
      <c r="O4" s="4" t="str">
        <f>I4</f>
        <v>Dead</v>
      </c>
      <c r="P4" s="4" t="str">
        <f>J4</f>
        <v>Cured</v>
      </c>
      <c r="Q4" s="4" t="str">
        <f>K4</f>
        <v>Sick</v>
      </c>
      <c r="R4" s="4" t="str">
        <f>O4</f>
        <v>Dead</v>
      </c>
      <c r="S4" s="4" t="str">
        <f>P4</f>
        <v>Cured</v>
      </c>
      <c r="T4" s="4" t="str">
        <f>Q4</f>
        <v>Sick</v>
      </c>
      <c r="U4" s="4" t="s">
        <v>14</v>
      </c>
      <c r="V4" s="4" t="s">
        <v>15</v>
      </c>
      <c r="X4" s="5" t="s">
        <v>16</v>
      </c>
      <c r="Y4" s="5"/>
      <c r="AA4" t="s">
        <v>17</v>
      </c>
      <c r="AB4" s="6">
        <f>SUMPRODUCT(I17:K17,LN(I17:K17/L17))+V17</f>
        <v>-163.38567469443615</v>
      </c>
      <c r="AD4" s="7" t="s">
        <v>18</v>
      </c>
      <c r="AF4" t="s">
        <v>19</v>
      </c>
    </row>
    <row r="5" spans="1:38" x14ac:dyDescent="0.35">
      <c r="A5" s="8">
        <v>20</v>
      </c>
      <c r="B5" s="9">
        <v>0</v>
      </c>
      <c r="C5" s="8">
        <v>13</v>
      </c>
      <c r="D5" s="10">
        <v>0</v>
      </c>
      <c r="E5" s="9">
        <v>8</v>
      </c>
      <c r="G5">
        <f>A5</f>
        <v>20</v>
      </c>
      <c r="H5">
        <f t="shared" si="0"/>
        <v>0</v>
      </c>
      <c r="I5" s="8">
        <f t="shared" si="0"/>
        <v>13</v>
      </c>
      <c r="J5" s="10">
        <f t="shared" si="0"/>
        <v>0</v>
      </c>
      <c r="K5" s="10">
        <f t="shared" si="0"/>
        <v>8</v>
      </c>
      <c r="L5" s="9">
        <f>SUM(I5:K5)</f>
        <v>21</v>
      </c>
      <c r="M5" s="8" t="e">
        <f ca="1">EXP(X$6+MMULT($G5:$H5,X$7:X$8))</f>
        <v>#NAME?</v>
      </c>
      <c r="N5" s="9" t="e">
        <f ca="1">EXP(Y$6+MMULT($G5:$H5,Y$7:Y$8))</f>
        <v>#NAME?</v>
      </c>
      <c r="O5" s="8" t="e">
        <f ca="1">1/(1+$M5+$N5)</f>
        <v>#NAME?</v>
      </c>
      <c r="P5" s="10" t="e">
        <f ca="1">M5*O5</f>
        <v>#NAME?</v>
      </c>
      <c r="Q5" s="9" t="e">
        <f ca="1">N5*O5</f>
        <v>#NAME?</v>
      </c>
      <c r="R5" s="8" t="e">
        <f ca="1">O5*$L5</f>
        <v>#NAME?</v>
      </c>
      <c r="S5" s="10" t="e">
        <f ca="1">P5*$L5</f>
        <v>#NAME?</v>
      </c>
      <c r="T5" s="9" t="e">
        <f ca="1">Q5*$L5</f>
        <v>#NAME?</v>
      </c>
      <c r="U5" t="e">
        <f ca="1">I5*LN(O5)+J5*LN(P5)+K5*LN(Q5)</f>
        <v>#NAME?</v>
      </c>
      <c r="V5">
        <f>GAMMALN(L5+1)-GAMMALN(I5+1)-GAMMALN(J5+1)-GAMMALN(K5+1)</f>
        <v>12.223372142608234</v>
      </c>
      <c r="AA5" t="s">
        <v>20</v>
      </c>
      <c r="AB5" s="11" t="e">
        <f ca="1">U17+V17</f>
        <v>#NAME?</v>
      </c>
      <c r="AD5" s="7" t="s">
        <v>21</v>
      </c>
      <c r="AF5" s="1"/>
    </row>
    <row r="6" spans="1:38" x14ac:dyDescent="0.35">
      <c r="A6" s="12">
        <v>21</v>
      </c>
      <c r="B6" s="13">
        <v>0</v>
      </c>
      <c r="C6" s="12">
        <v>60</v>
      </c>
      <c r="D6">
        <v>6</v>
      </c>
      <c r="E6" s="13">
        <v>30</v>
      </c>
      <c r="G6">
        <f t="shared" ref="G6:G16" si="1">A6</f>
        <v>21</v>
      </c>
      <c r="H6">
        <f t="shared" si="0"/>
        <v>0</v>
      </c>
      <c r="I6" s="12">
        <f t="shared" si="0"/>
        <v>60</v>
      </c>
      <c r="J6">
        <f t="shared" si="0"/>
        <v>6</v>
      </c>
      <c r="K6">
        <f t="shared" si="0"/>
        <v>30</v>
      </c>
      <c r="L6" s="13">
        <f t="shared" ref="L6:L16" si="2">SUM(I6:K6)</f>
        <v>96</v>
      </c>
      <c r="M6" s="12" t="e">
        <f t="shared" ref="M6:N16" ca="1" si="3">EXP(X$6+MMULT($G6:$H6,X$7:X$8))</f>
        <v>#NAME?</v>
      </c>
      <c r="N6" s="13" t="e">
        <f t="shared" ca="1" si="3"/>
        <v>#NAME?</v>
      </c>
      <c r="O6" s="12" t="e">
        <f t="shared" ref="O6:O16" ca="1" si="4">1/(1+$M6+$N6)</f>
        <v>#NAME?</v>
      </c>
      <c r="P6" t="e">
        <f t="shared" ref="P6:P16" ca="1" si="5">M6*O6</f>
        <v>#NAME?</v>
      </c>
      <c r="Q6" s="13" t="e">
        <f t="shared" ref="Q6:Q16" ca="1" si="6">N6*O6</f>
        <v>#NAME?</v>
      </c>
      <c r="R6" s="12" t="e">
        <f t="shared" ref="R6:T16" ca="1" si="7">O6*$L6</f>
        <v>#NAME?</v>
      </c>
      <c r="S6" t="e">
        <f t="shared" ca="1" si="7"/>
        <v>#NAME?</v>
      </c>
      <c r="T6" s="13" t="e">
        <f t="shared" ca="1" si="7"/>
        <v>#NAME?</v>
      </c>
      <c r="U6" t="e">
        <f t="shared" ref="U6:U16" ca="1" si="8">I6*LN(O6)+J6*LN(P6)+K6*LN(Q6)</f>
        <v>#NAME?</v>
      </c>
      <c r="V6">
        <f t="shared" ref="V6:V16" si="9">GAMMALN(L6+1)-GAMMALN(I6+1)-GAMMALN(J6+1)-GAMMALN(K6+1)</f>
        <v>75.513746077754988</v>
      </c>
      <c r="X6" s="6" t="e">
        <f t="array" aca="1" ref="X6:X8" ca="1">LogitCoeff(MLogitExtract(A5:E16,2,"1,0",FALSE))</f>
        <v>#NAME?</v>
      </c>
      <c r="Y6" s="15" t="e">
        <f t="array" aca="1" ref="Y6:Y8" ca="1">LogitCoeff(MLogitExtract(A5:E16,2,"2,0",FALSE))</f>
        <v>#NAME?</v>
      </c>
      <c r="AF6" s="18" t="s">
        <v>8</v>
      </c>
      <c r="AG6" s="18" t="s">
        <v>9</v>
      </c>
      <c r="AH6" s="18" t="s">
        <v>22</v>
      </c>
      <c r="AI6" s="18" t="s">
        <v>23</v>
      </c>
      <c r="AJ6" s="18" t="s">
        <v>10</v>
      </c>
      <c r="AK6" s="18" t="s">
        <v>11</v>
      </c>
      <c r="AL6" s="18" t="s">
        <v>12</v>
      </c>
    </row>
    <row r="7" spans="1:38" x14ac:dyDescent="0.35">
      <c r="A7" s="12">
        <v>22</v>
      </c>
      <c r="B7" s="13">
        <v>0</v>
      </c>
      <c r="C7" s="12">
        <v>61</v>
      </c>
      <c r="D7">
        <v>13</v>
      </c>
      <c r="E7" s="13">
        <v>40</v>
      </c>
      <c r="G7">
        <f t="shared" si="1"/>
        <v>22</v>
      </c>
      <c r="H7">
        <f t="shared" si="0"/>
        <v>0</v>
      </c>
      <c r="I7" s="12">
        <f t="shared" si="0"/>
        <v>61</v>
      </c>
      <c r="J7">
        <f t="shared" si="0"/>
        <v>13</v>
      </c>
      <c r="K7">
        <f t="shared" si="0"/>
        <v>40</v>
      </c>
      <c r="L7" s="13">
        <f t="shared" si="2"/>
        <v>114</v>
      </c>
      <c r="M7" s="12" t="e">
        <f t="shared" ca="1" si="3"/>
        <v>#NAME?</v>
      </c>
      <c r="N7" s="13" t="e">
        <f t="shared" ca="1" si="3"/>
        <v>#NAME?</v>
      </c>
      <c r="O7" s="12" t="e">
        <f t="shared" ca="1" si="4"/>
        <v>#NAME?</v>
      </c>
      <c r="P7" t="e">
        <f t="shared" ca="1" si="5"/>
        <v>#NAME?</v>
      </c>
      <c r="Q7" s="13" t="e">
        <f t="shared" ca="1" si="6"/>
        <v>#NAME?</v>
      </c>
      <c r="R7" s="12" t="e">
        <f t="shared" ca="1" si="7"/>
        <v>#NAME?</v>
      </c>
      <c r="S7" t="e">
        <f t="shared" ca="1" si="7"/>
        <v>#NAME?</v>
      </c>
      <c r="T7" s="13" t="e">
        <f t="shared" ca="1" si="7"/>
        <v>#NAME?</v>
      </c>
      <c r="U7" t="e">
        <f t="shared" ca="1" si="8"/>
        <v>#NAME?</v>
      </c>
      <c r="V7">
        <f t="shared" si="9"/>
        <v>103.60254101092582</v>
      </c>
      <c r="X7" s="14" t="e">
        <f ca="1"/>
        <v>#NAME?</v>
      </c>
      <c r="Y7" s="16" t="e">
        <f ca="1"/>
        <v>#NAME?</v>
      </c>
      <c r="AA7" t="s">
        <v>24</v>
      </c>
      <c r="AB7" s="6" t="e">
        <f ca="1">2*(AB5-AB4)</f>
        <v>#NAME?</v>
      </c>
      <c r="AD7" s="7" t="e">
        <f ca="1">FTEXT(AB7)</f>
        <v>#NAME?</v>
      </c>
      <c r="AF7" s="8">
        <v>24</v>
      </c>
      <c r="AG7" s="19">
        <v>1</v>
      </c>
      <c r="AH7" s="8" t="e">
        <f t="shared" ref="AH7:AI10" ca="1" si="10">EXP(X$6+MMULT($AF7:$AG7,X$7:X$8))</f>
        <v>#NAME?</v>
      </c>
      <c r="AI7" s="9" t="e">
        <f t="shared" ca="1" si="10"/>
        <v>#NAME?</v>
      </c>
      <c r="AJ7" s="19" t="e">
        <f ca="1">1/(1+AH7+AI7)</f>
        <v>#NAME?</v>
      </c>
      <c r="AK7" s="19" t="e">
        <f ca="1">AH7*$AJ7</f>
        <v>#NAME?</v>
      </c>
      <c r="AL7" s="9" t="e">
        <f ca="1">AI7*$AJ7</f>
        <v>#NAME?</v>
      </c>
    </row>
    <row r="8" spans="1:38" x14ac:dyDescent="0.35">
      <c r="A8" s="12">
        <v>23</v>
      </c>
      <c r="B8" s="13">
        <v>0</v>
      </c>
      <c r="C8" s="12">
        <v>49</v>
      </c>
      <c r="D8">
        <v>60</v>
      </c>
      <c r="E8" s="13">
        <v>25</v>
      </c>
      <c r="G8">
        <f t="shared" si="1"/>
        <v>23</v>
      </c>
      <c r="H8">
        <f t="shared" si="0"/>
        <v>0</v>
      </c>
      <c r="I8" s="12">
        <f t="shared" si="0"/>
        <v>49</v>
      </c>
      <c r="J8">
        <f t="shared" si="0"/>
        <v>60</v>
      </c>
      <c r="K8">
        <f t="shared" si="0"/>
        <v>25</v>
      </c>
      <c r="L8" s="13">
        <f t="shared" si="2"/>
        <v>134</v>
      </c>
      <c r="M8" s="12" t="e">
        <f t="shared" ca="1" si="3"/>
        <v>#NAME?</v>
      </c>
      <c r="N8" s="13" t="e">
        <f t="shared" ca="1" si="3"/>
        <v>#NAME?</v>
      </c>
      <c r="O8" s="12" t="e">
        <f t="shared" ca="1" si="4"/>
        <v>#NAME?</v>
      </c>
      <c r="P8" t="e">
        <f t="shared" ca="1" si="5"/>
        <v>#NAME?</v>
      </c>
      <c r="Q8" s="13" t="e">
        <f t="shared" ca="1" si="6"/>
        <v>#NAME?</v>
      </c>
      <c r="R8" s="12" t="e">
        <f t="shared" ca="1" si="7"/>
        <v>#NAME?</v>
      </c>
      <c r="S8" t="e">
        <f t="shared" ca="1" si="7"/>
        <v>#NAME?</v>
      </c>
      <c r="T8" s="13" t="e">
        <f t="shared" ca="1" si="7"/>
        <v>#NAME?</v>
      </c>
      <c r="U8" t="e">
        <f t="shared" ca="1" si="8"/>
        <v>#NAME?</v>
      </c>
      <c r="V8">
        <f t="shared" si="9"/>
        <v>134.48149092299815</v>
      </c>
      <c r="X8" s="11" t="e">
        <f ca="1"/>
        <v>#NAME?</v>
      </c>
      <c r="Y8" s="17" t="e">
        <f ca="1"/>
        <v>#NAME?</v>
      </c>
      <c r="AA8" t="s">
        <v>25</v>
      </c>
      <c r="AB8" s="14">
        <f ca="1">COUNT(X7:Y8)</f>
        <v>0</v>
      </c>
      <c r="AD8" s="7" t="e">
        <f ca="1">FTEXT(AB8)</f>
        <v>#NAME?</v>
      </c>
      <c r="AF8" s="12">
        <v>24</v>
      </c>
      <c r="AG8">
        <v>0</v>
      </c>
      <c r="AH8" s="12" t="e">
        <f t="shared" ca="1" si="10"/>
        <v>#NAME?</v>
      </c>
      <c r="AI8" s="13" t="e">
        <f t="shared" ca="1" si="10"/>
        <v>#NAME?</v>
      </c>
      <c r="AJ8" t="e">
        <f ca="1">1/(1+AH8+AI8)</f>
        <v>#NAME?</v>
      </c>
      <c r="AK8" t="e">
        <f t="shared" ref="AK8:AL10" ca="1" si="11">AH8*$AJ8</f>
        <v>#NAME?</v>
      </c>
      <c r="AL8" s="13" t="e">
        <f t="shared" ca="1" si="11"/>
        <v>#NAME?</v>
      </c>
    </row>
    <row r="9" spans="1:38" x14ac:dyDescent="0.35">
      <c r="A9" s="12">
        <v>24</v>
      </c>
      <c r="B9" s="13">
        <v>0</v>
      </c>
      <c r="C9" s="12">
        <v>8</v>
      </c>
      <c r="D9">
        <v>29</v>
      </c>
      <c r="E9" s="13">
        <v>15</v>
      </c>
      <c r="G9">
        <f t="shared" si="1"/>
        <v>24</v>
      </c>
      <c r="H9">
        <f t="shared" si="0"/>
        <v>0</v>
      </c>
      <c r="I9" s="12">
        <f t="shared" si="0"/>
        <v>8</v>
      </c>
      <c r="J9">
        <f t="shared" si="0"/>
        <v>29</v>
      </c>
      <c r="K9">
        <f t="shared" si="0"/>
        <v>15</v>
      </c>
      <c r="L9" s="13">
        <f t="shared" si="2"/>
        <v>52</v>
      </c>
      <c r="M9" s="12" t="e">
        <f t="shared" ca="1" si="3"/>
        <v>#NAME?</v>
      </c>
      <c r="N9" s="13" t="e">
        <f t="shared" ca="1" si="3"/>
        <v>#NAME?</v>
      </c>
      <c r="O9" s="12" t="e">
        <f t="shared" ca="1" si="4"/>
        <v>#NAME?</v>
      </c>
      <c r="P9" t="e">
        <f t="shared" ca="1" si="5"/>
        <v>#NAME?</v>
      </c>
      <c r="Q9" s="13" t="e">
        <f t="shared" ca="1" si="6"/>
        <v>#NAME?</v>
      </c>
      <c r="R9" s="12" t="e">
        <f t="shared" ca="1" si="7"/>
        <v>#NAME?</v>
      </c>
      <c r="S9" t="e">
        <f t="shared" ca="1" si="7"/>
        <v>#NAME?</v>
      </c>
      <c r="T9" s="13" t="e">
        <f t="shared" ca="1" si="7"/>
        <v>#NAME?</v>
      </c>
      <c r="U9" t="e">
        <f t="shared" ca="1" si="8"/>
        <v>#NAME?</v>
      </c>
      <c r="V9">
        <f t="shared" si="9"/>
        <v>46.599923049324644</v>
      </c>
      <c r="AA9" t="s">
        <v>26</v>
      </c>
      <c r="AB9" s="14" t="e">
        <f ca="1">CHIDIST(AB7,AB8)</f>
        <v>#NAME?</v>
      </c>
      <c r="AD9" s="7" t="s">
        <v>27</v>
      </c>
      <c r="AF9" s="20">
        <v>24.5</v>
      </c>
      <c r="AG9">
        <v>1</v>
      </c>
      <c r="AH9" s="12" t="e">
        <f t="shared" ca="1" si="10"/>
        <v>#NAME?</v>
      </c>
      <c r="AI9" s="13" t="e">
        <f t="shared" ca="1" si="10"/>
        <v>#NAME?</v>
      </c>
      <c r="AJ9" t="e">
        <f ca="1">1/(1+AH9+AI9)</f>
        <v>#NAME?</v>
      </c>
      <c r="AK9" t="e">
        <f t="shared" ca="1" si="11"/>
        <v>#NAME?</v>
      </c>
      <c r="AL9" s="13" t="e">
        <f t="shared" ca="1" si="11"/>
        <v>#NAME?</v>
      </c>
    </row>
    <row r="10" spans="1:38" x14ac:dyDescent="0.35">
      <c r="A10" s="12">
        <v>25</v>
      </c>
      <c r="B10" s="13">
        <v>0</v>
      </c>
      <c r="C10" s="12">
        <v>4</v>
      </c>
      <c r="D10">
        <v>20</v>
      </c>
      <c r="E10" s="13">
        <v>8</v>
      </c>
      <c r="G10">
        <f t="shared" si="1"/>
        <v>25</v>
      </c>
      <c r="H10">
        <f t="shared" si="0"/>
        <v>0</v>
      </c>
      <c r="I10" s="12">
        <f t="shared" si="0"/>
        <v>4</v>
      </c>
      <c r="J10">
        <f t="shared" si="0"/>
        <v>20</v>
      </c>
      <c r="K10">
        <f t="shared" si="0"/>
        <v>8</v>
      </c>
      <c r="L10" s="13">
        <f t="shared" si="2"/>
        <v>32</v>
      </c>
      <c r="M10" s="12" t="e">
        <f t="shared" ca="1" si="3"/>
        <v>#NAME?</v>
      </c>
      <c r="N10" s="13" t="e">
        <f t="shared" ca="1" si="3"/>
        <v>#NAME?</v>
      </c>
      <c r="O10" s="12" t="e">
        <f t="shared" ca="1" si="4"/>
        <v>#NAME?</v>
      </c>
      <c r="P10" t="e">
        <f t="shared" ca="1" si="5"/>
        <v>#NAME?</v>
      </c>
      <c r="Q10" s="13" t="e">
        <f t="shared" ca="1" si="6"/>
        <v>#NAME?</v>
      </c>
      <c r="R10" s="12" t="e">
        <f t="shared" ca="1" si="7"/>
        <v>#NAME?</v>
      </c>
      <c r="S10" t="e">
        <f t="shared" ca="1" si="7"/>
        <v>#NAME?</v>
      </c>
      <c r="T10" s="13" t="e">
        <f t="shared" ca="1" si="7"/>
        <v>#NAME?</v>
      </c>
      <c r="U10" t="e">
        <f t="shared" ca="1" si="8"/>
        <v>#NAME?</v>
      </c>
      <c r="V10">
        <f t="shared" si="9"/>
        <v>25.439686262268342</v>
      </c>
      <c r="AA10" t="s">
        <v>28</v>
      </c>
      <c r="AB10" s="14">
        <v>0.05</v>
      </c>
      <c r="AF10" s="21">
        <v>24.5</v>
      </c>
      <c r="AG10" s="22">
        <v>0</v>
      </c>
      <c r="AH10" s="23" t="e">
        <f t="shared" ca="1" si="10"/>
        <v>#NAME?</v>
      </c>
      <c r="AI10" s="24" t="e">
        <f t="shared" ca="1" si="10"/>
        <v>#NAME?</v>
      </c>
      <c r="AJ10" s="22" t="e">
        <f ca="1">1/(1+AH10+AI10)</f>
        <v>#NAME?</v>
      </c>
      <c r="AK10" s="22" t="e">
        <f t="shared" ca="1" si="11"/>
        <v>#NAME?</v>
      </c>
      <c r="AL10" s="24" t="e">
        <f t="shared" ca="1" si="11"/>
        <v>#NAME?</v>
      </c>
    </row>
    <row r="11" spans="1:38" x14ac:dyDescent="0.35">
      <c r="A11" s="12">
        <v>20</v>
      </c>
      <c r="B11" s="13">
        <v>1</v>
      </c>
      <c r="C11" s="12">
        <v>16</v>
      </c>
      <c r="D11">
        <v>4</v>
      </c>
      <c r="E11" s="13">
        <v>2</v>
      </c>
      <c r="G11">
        <f t="shared" si="1"/>
        <v>20</v>
      </c>
      <c r="H11">
        <f t="shared" si="0"/>
        <v>1</v>
      </c>
      <c r="I11" s="12">
        <f t="shared" si="0"/>
        <v>16</v>
      </c>
      <c r="J11">
        <f t="shared" si="0"/>
        <v>4</v>
      </c>
      <c r="K11">
        <f t="shared" si="0"/>
        <v>2</v>
      </c>
      <c r="L11" s="13">
        <f t="shared" si="2"/>
        <v>22</v>
      </c>
      <c r="M11" s="12" t="e">
        <f t="shared" ca="1" si="3"/>
        <v>#NAME?</v>
      </c>
      <c r="N11" s="13" t="e">
        <f t="shared" ca="1" si="3"/>
        <v>#NAME?</v>
      </c>
      <c r="O11" s="12" t="e">
        <f t="shared" ca="1" si="4"/>
        <v>#NAME?</v>
      </c>
      <c r="P11" t="e">
        <f t="shared" ca="1" si="5"/>
        <v>#NAME?</v>
      </c>
      <c r="Q11" s="13" t="e">
        <f t="shared" ca="1" si="6"/>
        <v>#NAME?</v>
      </c>
      <c r="R11" s="12" t="e">
        <f t="shared" ca="1" si="7"/>
        <v>#NAME?</v>
      </c>
      <c r="S11" t="e">
        <f t="shared" ca="1" si="7"/>
        <v>#NAME?</v>
      </c>
      <c r="T11" s="13" t="e">
        <f t="shared" ca="1" si="7"/>
        <v>#NAME?</v>
      </c>
      <c r="U11" t="e">
        <f t="shared" ca="1" si="8"/>
        <v>#NAME?</v>
      </c>
      <c r="V11">
        <f t="shared" si="9"/>
        <v>13.928120234846661</v>
      </c>
      <c r="AA11" t="s">
        <v>29</v>
      </c>
      <c r="AB11" s="25" t="e">
        <f ca="1">IF(AB9&lt;AB10,"yes","no")</f>
        <v>#NAME?</v>
      </c>
      <c r="AC11" s="3"/>
      <c r="AD11" s="26" t="s">
        <v>30</v>
      </c>
    </row>
    <row r="12" spans="1:38" x14ac:dyDescent="0.35">
      <c r="A12" s="12">
        <v>21</v>
      </c>
      <c r="B12" s="13">
        <v>1</v>
      </c>
      <c r="C12" s="12">
        <v>67</v>
      </c>
      <c r="D12">
        <v>9</v>
      </c>
      <c r="E12" s="13">
        <v>8</v>
      </c>
      <c r="G12">
        <f t="shared" si="1"/>
        <v>21</v>
      </c>
      <c r="H12">
        <f t="shared" si="0"/>
        <v>1</v>
      </c>
      <c r="I12" s="12">
        <f t="shared" si="0"/>
        <v>67</v>
      </c>
      <c r="J12">
        <f t="shared" si="0"/>
        <v>9</v>
      </c>
      <c r="K12">
        <f t="shared" si="0"/>
        <v>8</v>
      </c>
      <c r="L12" s="13">
        <f t="shared" si="2"/>
        <v>84</v>
      </c>
      <c r="M12" s="12" t="e">
        <f t="shared" ca="1" si="3"/>
        <v>#NAME?</v>
      </c>
      <c r="N12" s="13" t="e">
        <f t="shared" ca="1" si="3"/>
        <v>#NAME?</v>
      </c>
      <c r="O12" s="12" t="e">
        <f t="shared" ca="1" si="4"/>
        <v>#NAME?</v>
      </c>
      <c r="P12" t="e">
        <f t="shared" ca="1" si="5"/>
        <v>#NAME?</v>
      </c>
      <c r="Q12" s="13" t="e">
        <f t="shared" ca="1" si="6"/>
        <v>#NAME?</v>
      </c>
      <c r="R12" s="12" t="e">
        <f t="shared" ca="1" si="7"/>
        <v>#NAME?</v>
      </c>
      <c r="S12" t="e">
        <f t="shared" ca="1" si="7"/>
        <v>#NAME?</v>
      </c>
      <c r="T12" s="13" t="e">
        <f t="shared" ca="1" si="7"/>
        <v>#NAME?</v>
      </c>
      <c r="U12" t="e">
        <f t="shared" ca="1" si="8"/>
        <v>#NAME?</v>
      </c>
      <c r="V12">
        <f t="shared" si="9"/>
        <v>50.180585597489312</v>
      </c>
    </row>
    <row r="13" spans="1:38" x14ac:dyDescent="0.35">
      <c r="A13" s="12">
        <v>22</v>
      </c>
      <c r="B13" s="13">
        <v>1</v>
      </c>
      <c r="C13" s="12">
        <v>55</v>
      </c>
      <c r="D13">
        <v>20</v>
      </c>
      <c r="E13" s="13">
        <v>14</v>
      </c>
      <c r="G13">
        <f t="shared" si="1"/>
        <v>22</v>
      </c>
      <c r="H13">
        <f t="shared" si="0"/>
        <v>1</v>
      </c>
      <c r="I13" s="12">
        <f t="shared" si="0"/>
        <v>55</v>
      </c>
      <c r="J13">
        <f t="shared" si="0"/>
        <v>20</v>
      </c>
      <c r="K13">
        <f t="shared" si="0"/>
        <v>14</v>
      </c>
      <c r="L13" s="13">
        <f t="shared" si="2"/>
        <v>89</v>
      </c>
      <c r="M13" s="12" t="e">
        <f t="shared" ca="1" si="3"/>
        <v>#NAME?</v>
      </c>
      <c r="N13" s="13" t="e">
        <f t="shared" ca="1" si="3"/>
        <v>#NAME?</v>
      </c>
      <c r="O13" s="12" t="e">
        <f t="shared" ca="1" si="4"/>
        <v>#NAME?</v>
      </c>
      <c r="P13" t="e">
        <f t="shared" ca="1" si="5"/>
        <v>#NAME?</v>
      </c>
      <c r="Q13" s="13" t="e">
        <f t="shared" ca="1" si="6"/>
        <v>#NAME?</v>
      </c>
      <c r="R13" s="12" t="e">
        <f t="shared" ca="1" si="7"/>
        <v>#NAME?</v>
      </c>
      <c r="S13" t="e">
        <f t="shared" ca="1" si="7"/>
        <v>#NAME?</v>
      </c>
      <c r="T13" s="13" t="e">
        <f t="shared" ca="1" si="7"/>
        <v>#NAME?</v>
      </c>
      <c r="U13" t="e">
        <f t="shared" ca="1" si="8"/>
        <v>#NAME?</v>
      </c>
      <c r="V13">
        <f t="shared" si="9"/>
        <v>77.798546857959138</v>
      </c>
      <c r="AA13" t="s">
        <v>31</v>
      </c>
      <c r="AB13" s="6" t="e">
        <f ca="1">1-(AB5-V17)/(AB4-V17)</f>
        <v>#NAME?</v>
      </c>
      <c r="AD13" s="7" t="e">
        <f ca="1">FTEXT(AB13)</f>
        <v>#NAME?</v>
      </c>
    </row>
    <row r="14" spans="1:38" x14ac:dyDescent="0.35">
      <c r="A14" s="12">
        <v>23</v>
      </c>
      <c r="B14" s="13">
        <v>1</v>
      </c>
      <c r="C14" s="12">
        <v>49</v>
      </c>
      <c r="D14">
        <v>55</v>
      </c>
      <c r="E14" s="13">
        <v>20</v>
      </c>
      <c r="G14">
        <f t="shared" si="1"/>
        <v>23</v>
      </c>
      <c r="H14">
        <f t="shared" si="0"/>
        <v>1</v>
      </c>
      <c r="I14" s="12">
        <f t="shared" si="0"/>
        <v>49</v>
      </c>
      <c r="J14">
        <f t="shared" si="0"/>
        <v>55</v>
      </c>
      <c r="K14">
        <f t="shared" si="0"/>
        <v>20</v>
      </c>
      <c r="L14" s="13">
        <f t="shared" si="2"/>
        <v>124</v>
      </c>
      <c r="M14" s="12" t="e">
        <f t="shared" ca="1" si="3"/>
        <v>#NAME?</v>
      </c>
      <c r="N14" s="13" t="e">
        <f t="shared" ca="1" si="3"/>
        <v>#NAME?</v>
      </c>
      <c r="O14" s="12" t="e">
        <f t="shared" ca="1" si="4"/>
        <v>#NAME?</v>
      </c>
      <c r="P14" t="e">
        <f t="shared" ca="1" si="5"/>
        <v>#NAME?</v>
      </c>
      <c r="Q14" s="13" t="e">
        <f t="shared" ca="1" si="6"/>
        <v>#NAME?</v>
      </c>
      <c r="R14" s="12" t="e">
        <f t="shared" ca="1" si="7"/>
        <v>#NAME?</v>
      </c>
      <c r="S14" t="e">
        <f t="shared" ca="1" si="7"/>
        <v>#NAME?</v>
      </c>
      <c r="T14" s="13" t="e">
        <f t="shared" ca="1" si="7"/>
        <v>#NAME?</v>
      </c>
      <c r="U14" t="e">
        <f t="shared" ca="1" si="8"/>
        <v>#NAME?</v>
      </c>
      <c r="V14">
        <f t="shared" si="9"/>
        <v>121.81585963705966</v>
      </c>
      <c r="AA14" t="s">
        <v>32</v>
      </c>
      <c r="AB14" s="14" t="e">
        <f ca="1">1-EXP((-2/L17)*(AB5-AB4))</f>
        <v>#NAME?</v>
      </c>
      <c r="AD14" s="7" t="e">
        <f ca="1">FTEXT(AB14)</f>
        <v>#NAME?</v>
      </c>
    </row>
    <row r="15" spans="1:38" x14ac:dyDescent="0.35">
      <c r="A15" s="12">
        <v>24</v>
      </c>
      <c r="B15" s="13">
        <v>1</v>
      </c>
      <c r="C15" s="12">
        <v>12</v>
      </c>
      <c r="D15">
        <v>36</v>
      </c>
      <c r="E15" s="13">
        <v>15</v>
      </c>
      <c r="G15">
        <f t="shared" si="1"/>
        <v>24</v>
      </c>
      <c r="H15">
        <f t="shared" si="0"/>
        <v>1</v>
      </c>
      <c r="I15" s="12">
        <f t="shared" si="0"/>
        <v>12</v>
      </c>
      <c r="J15">
        <f t="shared" si="0"/>
        <v>36</v>
      </c>
      <c r="K15">
        <f t="shared" si="0"/>
        <v>15</v>
      </c>
      <c r="L15" s="13">
        <f t="shared" si="2"/>
        <v>63</v>
      </c>
      <c r="M15" s="12" t="e">
        <f t="shared" ca="1" si="3"/>
        <v>#NAME?</v>
      </c>
      <c r="N15" s="13" t="e">
        <f t="shared" ca="1" si="3"/>
        <v>#NAME?</v>
      </c>
      <c r="O15" s="12" t="e">
        <f t="shared" ca="1" si="4"/>
        <v>#NAME?</v>
      </c>
      <c r="P15" t="e">
        <f t="shared" ca="1" si="5"/>
        <v>#NAME?</v>
      </c>
      <c r="Q15" s="13" t="e">
        <f t="shared" ca="1" si="6"/>
        <v>#NAME?</v>
      </c>
      <c r="R15" s="12" t="e">
        <f t="shared" ca="1" si="7"/>
        <v>#NAME?</v>
      </c>
      <c r="S15" t="e">
        <f t="shared" ca="1" si="7"/>
        <v>#NAME?</v>
      </c>
      <c r="T15" s="13" t="e">
        <f t="shared" ca="1" si="7"/>
        <v>#NAME?</v>
      </c>
      <c r="U15" t="e">
        <f t="shared" ca="1" si="8"/>
        <v>#NAME?</v>
      </c>
      <c r="V15">
        <f t="shared" si="9"/>
        <v>57.403135977635543</v>
      </c>
      <c r="AA15" t="s">
        <v>33</v>
      </c>
      <c r="AB15" s="11" t="e">
        <f ca="1">AB14/(1-EXP(2*(AB4-V17)/L17))</f>
        <v>#NAME?</v>
      </c>
      <c r="AD15" s="7" t="e">
        <f ca="1">FTEXT(AB15)</f>
        <v>#NAME?</v>
      </c>
    </row>
    <row r="16" spans="1:38" x14ac:dyDescent="0.35">
      <c r="A16" s="23">
        <v>25</v>
      </c>
      <c r="B16" s="24">
        <v>1</v>
      </c>
      <c r="C16" s="23">
        <v>6</v>
      </c>
      <c r="D16" s="22">
        <v>18</v>
      </c>
      <c r="E16" s="24">
        <v>5</v>
      </c>
      <c r="G16">
        <f t="shared" si="1"/>
        <v>25</v>
      </c>
      <c r="H16">
        <f t="shared" si="0"/>
        <v>1</v>
      </c>
      <c r="I16" s="23">
        <f t="shared" si="0"/>
        <v>6</v>
      </c>
      <c r="J16" s="22">
        <f t="shared" si="0"/>
        <v>18</v>
      </c>
      <c r="K16" s="22">
        <f t="shared" si="0"/>
        <v>5</v>
      </c>
      <c r="L16" s="24">
        <f t="shared" si="2"/>
        <v>29</v>
      </c>
      <c r="M16" s="23" t="e">
        <f t="shared" ca="1" si="3"/>
        <v>#NAME?</v>
      </c>
      <c r="N16" s="24" t="e">
        <f t="shared" ca="1" si="3"/>
        <v>#NAME?</v>
      </c>
      <c r="O16" s="23" t="e">
        <f t="shared" ca="1" si="4"/>
        <v>#NAME?</v>
      </c>
      <c r="P16" s="22" t="e">
        <f t="shared" ca="1" si="5"/>
        <v>#NAME?</v>
      </c>
      <c r="Q16" s="24" t="e">
        <f t="shared" ca="1" si="6"/>
        <v>#NAME?</v>
      </c>
      <c r="R16" s="23" t="e">
        <f t="shared" ca="1" si="7"/>
        <v>#NAME?</v>
      </c>
      <c r="S16" s="22" t="e">
        <f t="shared" ca="1" si="7"/>
        <v>#NAME?</v>
      </c>
      <c r="T16" s="24" t="e">
        <f t="shared" ca="1" si="7"/>
        <v>#NAME?</v>
      </c>
      <c r="U16" t="e">
        <f t="shared" ca="1" si="8"/>
        <v>#NAME?</v>
      </c>
      <c r="V16">
        <f t="shared" si="9"/>
        <v>23.494850804342796</v>
      </c>
    </row>
    <row r="17" spans="3:22" x14ac:dyDescent="0.35">
      <c r="C17">
        <f>SUM(C5:C16)</f>
        <v>400</v>
      </c>
      <c r="D17">
        <f>SUM(D5:D16)</f>
        <v>270</v>
      </c>
      <c r="E17">
        <f>SUM(E5:E16)</f>
        <v>190</v>
      </c>
      <c r="G17" s="10"/>
      <c r="H17" s="10"/>
      <c r="I17" s="10">
        <f>SUM(I5:I16)</f>
        <v>400</v>
      </c>
      <c r="J17" s="10">
        <f>SUM(J5:J16)</f>
        <v>270</v>
      </c>
      <c r="K17" s="10">
        <f>SUM(K5:K16)</f>
        <v>190</v>
      </c>
      <c r="L17" s="10">
        <f>SUM(L5:L16)</f>
        <v>860</v>
      </c>
      <c r="O17" s="10"/>
      <c r="R17" s="10" t="e">
        <f ca="1">SUM(R5:R16)</f>
        <v>#NAME?</v>
      </c>
      <c r="S17" s="10" t="e">
        <f ca="1">SUM(S5:S16)</f>
        <v>#NAME?</v>
      </c>
      <c r="T17" s="10" t="e">
        <f ca="1">SUM(T5:T16)</f>
        <v>#NAME?</v>
      </c>
      <c r="U17" s="10" t="e">
        <f ca="1">SUM(U5:U16)</f>
        <v>#NAME?</v>
      </c>
      <c r="V17" s="10">
        <f>SUM(V5:V16)</f>
        <v>742.48185857521344</v>
      </c>
    </row>
    <row r="19" spans="3:22" x14ac:dyDescent="0.35">
      <c r="G19" t="s">
        <v>34</v>
      </c>
    </row>
    <row r="20" spans="3:22" ht="15" thickBot="1" x14ac:dyDescent="0.4"/>
    <row r="21" spans="3:22" ht="15" thickTop="1" x14ac:dyDescent="0.35">
      <c r="G21" s="4"/>
      <c r="H21" s="4" t="s">
        <v>35</v>
      </c>
      <c r="I21" s="4" t="s">
        <v>36</v>
      </c>
      <c r="J21" s="4" t="s">
        <v>37</v>
      </c>
      <c r="K21" s="4" t="s">
        <v>26</v>
      </c>
      <c r="L21" s="4" t="s">
        <v>38</v>
      </c>
      <c r="M21" s="4" t="s">
        <v>39</v>
      </c>
      <c r="N21" s="4" t="s">
        <v>40</v>
      </c>
    </row>
    <row r="22" spans="3:22" x14ac:dyDescent="0.35">
      <c r="G22" t="s">
        <v>41</v>
      </c>
      <c r="H22" t="e">
        <f t="array" aca="1" ref="H22:N24" ca="1">LogitCoeff(MLogitExtract(A5:E16,2,"1,0",FALSE))</f>
        <v>#NAME?</v>
      </c>
      <c r="I22" t="e">
        <f ca="1"/>
        <v>#NAME?</v>
      </c>
      <c r="J22" t="e">
        <f ca="1"/>
        <v>#NAME?</v>
      </c>
      <c r="K22" t="e">
        <f ca="1"/>
        <v>#NAME?</v>
      </c>
      <c r="L22" t="e">
        <f ca="1"/>
        <v>#NAME?</v>
      </c>
      <c r="M22" t="e">
        <f ca="1"/>
        <v>#NAME?</v>
      </c>
      <c r="N22" t="e">
        <f ca="1"/>
        <v>#NAME?</v>
      </c>
    </row>
    <row r="23" spans="3:22" x14ac:dyDescent="0.35">
      <c r="G23" t="str">
        <f t="array" ref="G23:G24">TRANSPOSE(G4:H4)</f>
        <v>Dosage</v>
      </c>
      <c r="H23" t="e">
        <f ca="1"/>
        <v>#NAME?</v>
      </c>
      <c r="I23" t="e">
        <f ca="1"/>
        <v>#NAME?</v>
      </c>
      <c r="J23" t="e">
        <f ca="1"/>
        <v>#NAME?</v>
      </c>
      <c r="K23" t="e">
        <f ca="1"/>
        <v>#NAME?</v>
      </c>
      <c r="L23" t="e">
        <f ca="1"/>
        <v>#NAME?</v>
      </c>
      <c r="M23" t="e">
        <f ca="1"/>
        <v>#NAME?</v>
      </c>
      <c r="N23" t="e">
        <f ca="1"/>
        <v>#NAME?</v>
      </c>
    </row>
    <row r="24" spans="3:22" x14ac:dyDescent="0.35">
      <c r="G24" s="22" t="str">
        <v>Gender</v>
      </c>
      <c r="H24" s="22" t="e">
        <f ca="1"/>
        <v>#NAME?</v>
      </c>
      <c r="I24" s="22" t="e">
        <f ca="1"/>
        <v>#NAME?</v>
      </c>
      <c r="J24" s="22" t="e">
        <f ca="1"/>
        <v>#NAME?</v>
      </c>
      <c r="K24" s="22" t="e">
        <f ca="1"/>
        <v>#NAME?</v>
      </c>
      <c r="L24" s="22" t="e">
        <f ca="1"/>
        <v>#NAME?</v>
      </c>
      <c r="M24" s="22" t="e">
        <f ca="1"/>
        <v>#NAME?</v>
      </c>
      <c r="N24" s="22" t="e">
        <f ca="1"/>
        <v>#NAME?</v>
      </c>
    </row>
    <row r="26" spans="3:22" x14ac:dyDescent="0.35">
      <c r="G26" t="s">
        <v>42</v>
      </c>
    </row>
    <row r="27" spans="3:22" ht="15" thickBot="1" x14ac:dyDescent="0.4"/>
    <row r="28" spans="3:22" ht="15" thickTop="1" x14ac:dyDescent="0.35">
      <c r="G28" s="4"/>
      <c r="H28" s="4" t="s">
        <v>35</v>
      </c>
      <c r="I28" s="4" t="s">
        <v>36</v>
      </c>
      <c r="J28" s="4" t="s">
        <v>37</v>
      </c>
      <c r="K28" s="4" t="s">
        <v>26</v>
      </c>
      <c r="L28" s="4" t="s">
        <v>38</v>
      </c>
      <c r="M28" s="4" t="s">
        <v>39</v>
      </c>
      <c r="N28" s="4" t="s">
        <v>40</v>
      </c>
    </row>
    <row r="29" spans="3:22" x14ac:dyDescent="0.35">
      <c r="G29" t="s">
        <v>41</v>
      </c>
      <c r="H29" t="e">
        <f t="array" aca="1" ref="H29:N31" ca="1">LogitCoeff(MLogitExtract(A5:E16,2,"2,0",FALSE))</f>
        <v>#NAME?</v>
      </c>
      <c r="I29" t="e">
        <f ca="1"/>
        <v>#NAME?</v>
      </c>
      <c r="J29" t="e">
        <f ca="1"/>
        <v>#NAME?</v>
      </c>
      <c r="K29" t="e">
        <f ca="1"/>
        <v>#NAME?</v>
      </c>
      <c r="L29" t="e">
        <f ca="1"/>
        <v>#NAME?</v>
      </c>
      <c r="M29" t="e">
        <f ca="1"/>
        <v>#NAME?</v>
      </c>
      <c r="N29" t="e">
        <f ca="1"/>
        <v>#NAME?</v>
      </c>
    </row>
    <row r="30" spans="3:22" x14ac:dyDescent="0.35">
      <c r="G30" t="str">
        <f t="array" ref="G30:G31">TRANSPOSE(G4:H4)</f>
        <v>Dosage</v>
      </c>
      <c r="H30" t="e">
        <f ca="1"/>
        <v>#NAME?</v>
      </c>
      <c r="I30" t="e">
        <f ca="1"/>
        <v>#NAME?</v>
      </c>
      <c r="J30" t="e">
        <f ca="1"/>
        <v>#NAME?</v>
      </c>
      <c r="K30" t="e">
        <f ca="1"/>
        <v>#NAME?</v>
      </c>
      <c r="L30" t="e">
        <f ca="1"/>
        <v>#NAME?</v>
      </c>
      <c r="M30" t="e">
        <f ca="1"/>
        <v>#NAME?</v>
      </c>
      <c r="N30" t="e">
        <f ca="1"/>
        <v>#NAME?</v>
      </c>
    </row>
    <row r="31" spans="3:22" x14ac:dyDescent="0.35">
      <c r="G31" s="22" t="str">
        <v>Gender</v>
      </c>
      <c r="H31" s="22" t="e">
        <f ca="1"/>
        <v>#NAME?</v>
      </c>
      <c r="I31" s="22" t="e">
        <f ca="1"/>
        <v>#NAME?</v>
      </c>
      <c r="J31" s="22" t="e">
        <f ca="1"/>
        <v>#NAME?</v>
      </c>
      <c r="K31" s="22" t="e">
        <f ca="1"/>
        <v>#NAME?</v>
      </c>
      <c r="L31" s="22" t="e">
        <f ca="1"/>
        <v>#NAME?</v>
      </c>
      <c r="M31" s="22" t="e">
        <f ca="1"/>
        <v>#NAME?</v>
      </c>
      <c r="N31" s="22" t="e">
        <f ca="1"/>
        <v>#NAME?</v>
      </c>
    </row>
  </sheetData>
  <mergeCells count="7">
    <mergeCell ref="X4:Y4"/>
    <mergeCell ref="G3:H3"/>
    <mergeCell ref="I3:L3"/>
    <mergeCell ref="M3:N3"/>
    <mergeCell ref="O3:Q3"/>
    <mergeCell ref="R3:T3"/>
    <mergeCell ref="U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Binary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2026-01-05T21:10:21Z</dcterms:created>
  <dcterms:modified xsi:type="dcterms:W3CDTF">2026-01-05T21:12:43Z</dcterms:modified>
</cp:coreProperties>
</file>