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83410466-8EC7-4A24-9CBC-5ED750D196B4}" xr6:coauthVersionLast="47" xr6:coauthVersionMax="47" xr10:uidLastSave="{00000000-0000-0000-0000-000000000000}"/>
  <bookViews>
    <workbookView xWindow="-110" yWindow="-110" windowWidth="19420" windowHeight="10300" xr2:uid="{9C03AF22-B7DE-4791-AAB6-8682480F00A2}"/>
  </bookViews>
  <sheets>
    <sheet name="Title" sheetId="4" r:id="rId1"/>
    <sheet name="Latin 1" sheetId="1" r:id="rId2"/>
    <sheet name="Latin 2" sheetId="2" r:id="rId3"/>
    <sheet name="Latin 3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1" i="3" l="1"/>
  <c r="AH11" i="3"/>
  <c r="AI10" i="3"/>
  <c r="AH10" i="3"/>
  <c r="Q10" i="3"/>
  <c r="P10" i="3"/>
  <c r="AI9" i="3"/>
  <c r="AH9" i="3"/>
  <c r="X6" i="3"/>
  <c r="L6" i="3"/>
  <c r="J6" i="3"/>
  <c r="L5" i="3"/>
  <c r="J5" i="3"/>
  <c r="Q8" i="3" s="1"/>
  <c r="I5" i="3"/>
  <c r="K5" i="3" s="1" a="1"/>
  <c r="K5" i="3" s="1"/>
  <c r="M4" i="3" a="1"/>
  <c r="M4" i="3" s="1"/>
  <c r="L4" i="3"/>
  <c r="K4" i="3" a="1"/>
  <c r="K4" i="3" s="1"/>
  <c r="J4" i="3"/>
  <c r="AG11" i="2"/>
  <c r="AF11" i="2"/>
  <c r="AG10" i="2"/>
  <c r="AF10" i="2"/>
  <c r="P10" i="2"/>
  <c r="O10" i="2"/>
  <c r="N10" i="2"/>
  <c r="AG9" i="2"/>
  <c r="AF9" i="2"/>
  <c r="V6" i="2"/>
  <c r="G6" i="2"/>
  <c r="K6" i="2" s="1"/>
  <c r="G5" i="2"/>
  <c r="K5" i="2" s="1"/>
  <c r="K4" i="2"/>
  <c r="J4" i="2"/>
  <c r="I4" i="2"/>
  <c r="H4" i="2"/>
  <c r="B18" i="1"/>
  <c r="B19" i="1" s="1"/>
  <c r="B17" i="1"/>
  <c r="AE15" i="1"/>
  <c r="AD15" i="1"/>
  <c r="AE14" i="1"/>
  <c r="AD14" i="1"/>
  <c r="AE13" i="1"/>
  <c r="AD13" i="1"/>
  <c r="B13" i="1"/>
  <c r="B14" i="1" s="1"/>
  <c r="B15" i="1" s="1"/>
  <c r="AE12" i="1"/>
  <c r="AD12" i="1"/>
  <c r="AE11" i="1"/>
  <c r="AD11" i="1"/>
  <c r="AE10" i="1"/>
  <c r="AD10" i="1"/>
  <c r="B10" i="1"/>
  <c r="B11" i="1" s="1"/>
  <c r="N9" i="1"/>
  <c r="M9" i="1"/>
  <c r="L9" i="1"/>
  <c r="B9" i="1"/>
  <c r="T7" i="1"/>
  <c r="I6" i="1"/>
  <c r="F6" i="1"/>
  <c r="G6" i="1" s="1"/>
  <c r="I5" i="1"/>
  <c r="G5" i="1"/>
  <c r="F5" i="1"/>
  <c r="B5" i="1"/>
  <c r="B6" i="1" s="1"/>
  <c r="I4" i="1"/>
  <c r="G4" i="1"/>
  <c r="O5" i="2" l="1"/>
  <c r="B7" i="1"/>
  <c r="H5" i="1" s="1"/>
  <c r="H4" i="1"/>
  <c r="H6" i="1"/>
  <c r="I6" i="3"/>
  <c r="W3" i="2" a="1"/>
  <c r="H6" i="2"/>
  <c r="I6" i="2"/>
  <c r="I5" i="2"/>
  <c r="J6" i="2"/>
  <c r="J5" i="2"/>
  <c r="M5" i="3" a="1"/>
  <c r="M5" i="3" s="1"/>
  <c r="H5" i="2"/>
  <c r="O8" i="2" s="1"/>
  <c r="AG3" i="2" a="1"/>
  <c r="F7" i="1"/>
  <c r="R10" i="3"/>
  <c r="Y3" i="3" l="1" a="1"/>
  <c r="H7" i="1"/>
  <c r="G7" i="1"/>
  <c r="I7" i="1"/>
  <c r="AI3" i="3" a="1"/>
  <c r="AG4" i="2"/>
  <c r="AG3" i="2"/>
  <c r="AG5" i="2"/>
  <c r="W4" i="2"/>
  <c r="W3" i="2"/>
  <c r="W6" i="2" s="1"/>
  <c r="W5" i="2"/>
  <c r="N5" i="2"/>
  <c r="O7" i="2"/>
  <c r="N7" i="2" s="1"/>
  <c r="O6" i="2"/>
  <c r="N6" i="2" s="1"/>
  <c r="N8" i="2"/>
  <c r="M6" i="3" a="1"/>
  <c r="M6" i="3" s="1"/>
  <c r="Q5" i="3" s="1"/>
  <c r="K6" i="3" a="1"/>
  <c r="K6" i="3" s="1"/>
  <c r="Q7" i="3" l="1"/>
  <c r="P7" i="3" s="1"/>
  <c r="Q6" i="3"/>
  <c r="P6" i="3" s="1"/>
  <c r="P5" i="3"/>
  <c r="P8" i="3"/>
  <c r="Q9" i="3"/>
  <c r="AI3" i="3"/>
  <c r="AI5" i="3"/>
  <c r="AI4" i="3"/>
  <c r="AJ11" i="3" s="1"/>
  <c r="AH9" i="2"/>
  <c r="AH10" i="2"/>
  <c r="AL11" i="2"/>
  <c r="AL10" i="2"/>
  <c r="AJ6" i="2"/>
  <c r="AL9" i="2"/>
  <c r="AH11" i="2"/>
  <c r="S8" i="2"/>
  <c r="P8" i="2"/>
  <c r="S6" i="2"/>
  <c r="P6" i="2"/>
  <c r="S7" i="2"/>
  <c r="P7" i="2"/>
  <c r="P5" i="2"/>
  <c r="N9" i="2"/>
  <c r="O9" i="2"/>
  <c r="Y3" i="3"/>
  <c r="Y4" i="3"/>
  <c r="Y5" i="3"/>
  <c r="U3" i="1" a="1"/>
  <c r="AE3" i="1" a="1"/>
  <c r="M5" i="1"/>
  <c r="Y6" i="3" l="1"/>
  <c r="AN11" i="3"/>
  <c r="AJ10" i="3"/>
  <c r="AL6" i="3"/>
  <c r="AN10" i="3"/>
  <c r="AN9" i="3"/>
  <c r="AJ9" i="3"/>
  <c r="AE6" i="1"/>
  <c r="AE4" i="1"/>
  <c r="AE3" i="1"/>
  <c r="AE5" i="1"/>
  <c r="P9" i="2"/>
  <c r="U4" i="1"/>
  <c r="U3" i="1"/>
  <c r="U6" i="1"/>
  <c r="U5" i="1"/>
  <c r="AM11" i="2"/>
  <c r="W10" i="2"/>
  <c r="Y10" i="2" s="1"/>
  <c r="AI6" i="2"/>
  <c r="R8" i="3"/>
  <c r="Q5" i="2"/>
  <c r="R5" i="2" s="1"/>
  <c r="R5" i="3"/>
  <c r="S5" i="3" s="1"/>
  <c r="T5" i="3" s="1"/>
  <c r="U5" i="3"/>
  <c r="P9" i="3"/>
  <c r="R9" i="3" s="1"/>
  <c r="S5" i="2"/>
  <c r="AM10" i="2"/>
  <c r="R6" i="3"/>
  <c r="S6" i="3" s="1"/>
  <c r="T6" i="3" s="1"/>
  <c r="M6" i="1"/>
  <c r="L6" i="1" s="1"/>
  <c r="L5" i="1"/>
  <c r="M7" i="1"/>
  <c r="L7" i="1" s="1"/>
  <c r="M8" i="1"/>
  <c r="AO11" i="3"/>
  <c r="Y10" i="3"/>
  <c r="AA10" i="3" s="1"/>
  <c r="AK6" i="3"/>
  <c r="Q7" i="2"/>
  <c r="R7" i="2" s="1"/>
  <c r="AM9" i="2"/>
  <c r="R7" i="3"/>
  <c r="S7" i="3" s="1"/>
  <c r="T7" i="3" s="1"/>
  <c r="U7" i="3"/>
  <c r="AF10" i="1" l="1"/>
  <c r="AH7" i="1"/>
  <c r="AJ11" i="1"/>
  <c r="AJ15" i="1"/>
  <c r="AJ14" i="1"/>
  <c r="AJ12" i="1"/>
  <c r="AF11" i="1"/>
  <c r="AJ13" i="1"/>
  <c r="AF12" i="1"/>
  <c r="AJ10" i="1"/>
  <c r="AO9" i="3"/>
  <c r="AF13" i="1"/>
  <c r="AF14" i="1"/>
  <c r="W10" i="3"/>
  <c r="X10" i="3" s="1"/>
  <c r="AJ6" i="3"/>
  <c r="AG7" i="1"/>
  <c r="U11" i="1"/>
  <c r="W11" i="1" s="1"/>
  <c r="AK10" i="3"/>
  <c r="AO10" i="3"/>
  <c r="N7" i="1"/>
  <c r="U7" i="1"/>
  <c r="L8" i="1"/>
  <c r="N8" i="1" s="1"/>
  <c r="N5" i="1"/>
  <c r="AE10" i="3"/>
  <c r="AC10" i="3"/>
  <c r="AB10" i="3"/>
  <c r="Q6" i="1"/>
  <c r="N6" i="1"/>
  <c r="O6" i="1" s="1"/>
  <c r="P6" i="1" s="1"/>
  <c r="S8" i="3"/>
  <c r="T8" i="3" s="1"/>
  <c r="U10" i="2"/>
  <c r="AH6" i="2"/>
  <c r="AC10" i="2"/>
  <c r="Q8" i="2"/>
  <c r="R8" i="2" s="1"/>
  <c r="U6" i="3"/>
  <c r="U8" i="3"/>
  <c r="AF15" i="1"/>
  <c r="Q6" i="2"/>
  <c r="R6" i="2" s="1"/>
  <c r="AF10" i="3" l="1"/>
  <c r="Z10" i="3"/>
  <c r="AD10" i="3" s="1"/>
  <c r="AK12" i="1"/>
  <c r="AK15" i="1"/>
  <c r="AK11" i="1"/>
  <c r="O5" i="1"/>
  <c r="P5" i="1" s="1"/>
  <c r="AM6" i="3"/>
  <c r="AK11" i="3"/>
  <c r="AF7" i="1"/>
  <c r="AI7" i="1" s="1"/>
  <c r="AI11" i="1" s="1"/>
  <c r="S11" i="1"/>
  <c r="Q5" i="1"/>
  <c r="AK14" i="1"/>
  <c r="AK6" i="2"/>
  <c r="AI9" i="2"/>
  <c r="AI10" i="2"/>
  <c r="AI11" i="2"/>
  <c r="X11" i="1"/>
  <c r="T11" i="1"/>
  <c r="AA11" i="1"/>
  <c r="Y11" i="1"/>
  <c r="AK13" i="1"/>
  <c r="AA10" i="2"/>
  <c r="V10" i="2"/>
  <c r="Z10" i="2"/>
  <c r="O7" i="1"/>
  <c r="P7" i="1" s="1"/>
  <c r="AK9" i="3"/>
  <c r="Q7" i="1"/>
  <c r="AK10" i="1"/>
  <c r="V11" i="1" l="1"/>
  <c r="Z11" i="1" s="1"/>
  <c r="AB11" i="1"/>
  <c r="AG12" i="1"/>
  <c r="AI12" i="1"/>
  <c r="AL11" i="3"/>
  <c r="AM11" i="3"/>
  <c r="AM9" i="3"/>
  <c r="AL10" i="3"/>
  <c r="AL9" i="3"/>
  <c r="AM10" i="3"/>
  <c r="AH12" i="1"/>
  <c r="AI13" i="1"/>
  <c r="AG14" i="1"/>
  <c r="AH11" i="1"/>
  <c r="AG13" i="1"/>
  <c r="AH14" i="1"/>
  <c r="AG15" i="1"/>
  <c r="AG10" i="1"/>
  <c r="AH13" i="1"/>
  <c r="AI14" i="1"/>
  <c r="AI15" i="1"/>
  <c r="AI10" i="1"/>
  <c r="AH10" i="1"/>
  <c r="AH15" i="1"/>
  <c r="X10" i="2"/>
  <c r="AB10" i="2" s="1"/>
  <c r="AD10" i="2"/>
  <c r="AK9" i="2"/>
  <c r="AJ9" i="2"/>
  <c r="AK10" i="2"/>
  <c r="AJ11" i="2"/>
  <c r="AK11" i="2"/>
  <c r="AJ10" i="2"/>
  <c r="AG11" i="1"/>
</calcChain>
</file>

<file path=xl/sharedStrings.xml><?xml version="1.0" encoding="utf-8"?>
<sst xmlns="http://schemas.openxmlformats.org/spreadsheetml/2006/main" count="263" uniqueCount="51">
  <si>
    <t>Latin Squares - standard format</t>
  </si>
  <si>
    <t>Descriptive Statistics</t>
  </si>
  <si>
    <t>Latin Square Design</t>
  </si>
  <si>
    <t>TREATMENT CONTRASTS</t>
  </si>
  <si>
    <t>TUKEY HSD - TREATMENT</t>
  </si>
  <si>
    <t>Alpha</t>
  </si>
  <si>
    <t>group</t>
  </si>
  <si>
    <t>contrast</t>
  </si>
  <si>
    <t>mean</t>
  </si>
  <si>
    <t>std err</t>
  </si>
  <si>
    <t>df</t>
  </si>
  <si>
    <t>q-crit</t>
  </si>
  <si>
    <t>mean-crit</t>
  </si>
  <si>
    <t>row</t>
  </si>
  <si>
    <t>col</t>
  </si>
  <si>
    <t>treat</t>
  </si>
  <si>
    <t>data</t>
  </si>
  <si>
    <t>ANOVA</t>
  </si>
  <si>
    <t>A</t>
  </si>
  <si>
    <t>SS</t>
  </si>
  <si>
    <t>MS</t>
  </si>
  <si>
    <t>F</t>
  </si>
  <si>
    <t>p-value</t>
  </si>
  <si>
    <t>p eta-sq</t>
  </si>
  <si>
    <t>B</t>
  </si>
  <si>
    <t>Treatment</t>
  </si>
  <si>
    <t>C</t>
  </si>
  <si>
    <t>Rows</t>
  </si>
  <si>
    <t>D</t>
  </si>
  <si>
    <t>Columns</t>
  </si>
  <si>
    <t>Error</t>
  </si>
  <si>
    <t>Q TEST</t>
  </si>
  <si>
    <t>Total</t>
  </si>
  <si>
    <t>T TEST</t>
  </si>
  <si>
    <t>group 1</t>
  </si>
  <si>
    <t>group 2</t>
  </si>
  <si>
    <t>q-stat</t>
  </si>
  <si>
    <t>lower</t>
  </si>
  <si>
    <t>upper</t>
  </si>
  <si>
    <t>Cohen d</t>
  </si>
  <si>
    <t>t-stat</t>
  </si>
  <si>
    <t>t-crit</t>
  </si>
  <si>
    <t>sig</t>
  </si>
  <si>
    <t>effect r</t>
  </si>
  <si>
    <t>Latin Squares with replications</t>
  </si>
  <si>
    <t>rep</t>
  </si>
  <si>
    <t>Replications</t>
  </si>
  <si>
    <t>Real Statistics Using Excel</t>
  </si>
  <si>
    <t>Updated</t>
  </si>
  <si>
    <t>Copyright © 2013 - 2026 Charles Zaiontz</t>
  </si>
  <si>
    <t>Latin Squares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</si>
</sst>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7"/>
      <color rgb="FF231F2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QCRIT"/>
      <definedName name="QD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AE94-0F33-4CF4-AAA3-C850E4E9C660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47</v>
      </c>
    </row>
    <row r="2" spans="1:13" x14ac:dyDescent="0.35">
      <c r="A2" t="s">
        <v>50</v>
      </c>
    </row>
    <row r="4" spans="1:13" x14ac:dyDescent="0.35">
      <c r="A4" t="s">
        <v>48</v>
      </c>
      <c r="B4" s="42">
        <v>46023</v>
      </c>
    </row>
    <row r="6" spans="1:13" x14ac:dyDescent="0.35">
      <c r="A6" s="43" t="s">
        <v>49</v>
      </c>
    </row>
    <row r="10" spans="1:13" ht="18.5" x14ac:dyDescent="0.45">
      <c r="M10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E8B1-6906-4DFA-9845-0963F32B4DCC}">
  <sheetPr codeName="Sheet30"/>
  <dimension ref="A1:AK19"/>
  <sheetViews>
    <sheetView workbookViewId="0"/>
  </sheetViews>
  <sheetFormatPr defaultRowHeight="14.5" x14ac:dyDescent="0.35"/>
  <cols>
    <col min="1" max="4" width="6.26953125" customWidth="1"/>
    <col min="5" max="5" width="4" customWidth="1"/>
    <col min="6" max="6" width="3.54296875" style="2" customWidth="1"/>
    <col min="7" max="9" width="6.81640625" customWidth="1"/>
    <col min="10" max="10" width="4.54296875" customWidth="1"/>
    <col min="11" max="11" width="9.90625" customWidth="1"/>
    <col min="13" max="13" width="5.08984375" customWidth="1"/>
  </cols>
  <sheetData>
    <row r="1" spans="1:37" ht="15" thickBot="1" x14ac:dyDescent="0.4">
      <c r="A1" s="1" t="s">
        <v>0</v>
      </c>
      <c r="G1" t="s">
        <v>1</v>
      </c>
      <c r="K1" t="s">
        <v>2</v>
      </c>
      <c r="S1" t="s">
        <v>3</v>
      </c>
      <c r="AD1" t="s">
        <v>4</v>
      </c>
      <c r="AH1" t="s">
        <v>5</v>
      </c>
      <c r="AI1">
        <v>0.05</v>
      </c>
    </row>
    <row r="2" spans="1:37" ht="15" thickTop="1" x14ac:dyDescent="0.35">
      <c r="S2" s="3" t="s">
        <v>6</v>
      </c>
      <c r="T2" s="3" t="s">
        <v>7</v>
      </c>
      <c r="U2" s="3" t="s">
        <v>8</v>
      </c>
      <c r="AD2" s="3" t="s">
        <v>6</v>
      </c>
      <c r="AE2" s="3" t="s">
        <v>8</v>
      </c>
      <c r="AF2" s="3" t="s">
        <v>9</v>
      </c>
      <c r="AG2" s="3" t="s">
        <v>10</v>
      </c>
      <c r="AH2" s="3" t="s">
        <v>11</v>
      </c>
      <c r="AI2" s="3" t="s">
        <v>12</v>
      </c>
    </row>
    <row r="3" spans="1:37" ht="15" thickBot="1" x14ac:dyDescent="0.4">
      <c r="A3" s="4" t="s">
        <v>13</v>
      </c>
      <c r="B3" s="4" t="s">
        <v>14</v>
      </c>
      <c r="C3" s="4" t="s">
        <v>15</v>
      </c>
      <c r="D3" s="4" t="s">
        <v>16</v>
      </c>
      <c r="G3" s="2" t="s">
        <v>13</v>
      </c>
      <c r="H3" s="2" t="s">
        <v>14</v>
      </c>
      <c r="I3" s="2" t="s">
        <v>15</v>
      </c>
      <c r="K3" t="s">
        <v>17</v>
      </c>
      <c r="O3" s="2" t="s">
        <v>5</v>
      </c>
      <c r="P3" s="2">
        <v>0.05</v>
      </c>
      <c r="S3" s="5" t="s">
        <v>18</v>
      </c>
      <c r="T3" s="6"/>
      <c r="U3" s="7">
        <f t="array" ref="U3:U6">I4:I7</f>
        <v>4.5</v>
      </c>
      <c r="AD3" s="5" t="s">
        <v>18</v>
      </c>
      <c r="AE3" s="7">
        <f t="array" ref="AE3:AE6">I4:I7</f>
        <v>4.5</v>
      </c>
      <c r="AF3" s="7"/>
      <c r="AG3" s="7"/>
      <c r="AH3" s="7"/>
      <c r="AI3" s="7"/>
    </row>
    <row r="4" spans="1:37" ht="15" thickTop="1" x14ac:dyDescent="0.35">
      <c r="A4" s="2">
        <v>1</v>
      </c>
      <c r="B4" s="2">
        <v>1</v>
      </c>
      <c r="C4" s="2" t="s">
        <v>18</v>
      </c>
      <c r="D4" s="2">
        <v>4</v>
      </c>
      <c r="F4" s="2">
        <v>1</v>
      </c>
      <c r="G4" s="9">
        <f>AVERAGEIF(A$4:A$19,F4,D$4:D$19)</f>
        <v>4.5</v>
      </c>
      <c r="H4" s="10">
        <f>AVERAGEIF(B$4:B$19,F4,D$4:D$19)</f>
        <v>6</v>
      </c>
      <c r="I4" s="11">
        <f>AVERAGEIF(C$4:C$19,CHAR(F4+64),D$4:D$19)</f>
        <v>4.5</v>
      </c>
      <c r="K4" s="3"/>
      <c r="L4" s="3" t="s">
        <v>19</v>
      </c>
      <c r="M4" s="3" t="s">
        <v>10</v>
      </c>
      <c r="N4" s="3" t="s">
        <v>20</v>
      </c>
      <c r="O4" s="3" t="s">
        <v>21</v>
      </c>
      <c r="P4" s="3" t="s">
        <v>22</v>
      </c>
      <c r="Q4" s="3" t="s">
        <v>23</v>
      </c>
      <c r="S4" s="2" t="s">
        <v>24</v>
      </c>
      <c r="T4" s="12">
        <v>-1</v>
      </c>
      <c r="U4">
        <v>3.25</v>
      </c>
      <c r="AD4" s="2" t="s">
        <v>24</v>
      </c>
      <c r="AE4">
        <v>3.25</v>
      </c>
    </row>
    <row r="5" spans="1:37" x14ac:dyDescent="0.35">
      <c r="A5" s="2">
        <v>1</v>
      </c>
      <c r="B5" s="2">
        <f>B4+1</f>
        <v>2</v>
      </c>
      <c r="C5" s="2" t="s">
        <v>24</v>
      </c>
      <c r="D5" s="2">
        <v>2</v>
      </c>
      <c r="F5" s="2">
        <f>F4+1</f>
        <v>2</v>
      </c>
      <c r="G5" s="13">
        <f>AVERAGEIF(A$4:A$19,F5,D$4:D$19)</f>
        <v>4.5</v>
      </c>
      <c r="H5">
        <f>AVERAGEIF(B$4:B$19,F5,D$4:D$19)</f>
        <v>5</v>
      </c>
      <c r="I5" s="14">
        <f>AVERAGEIF(C$4:C$19,CHAR(F5+64),D$4:D$19)</f>
        <v>3.25</v>
      </c>
      <c r="K5" t="s">
        <v>25</v>
      </c>
      <c r="L5">
        <f>DEVSQ(I4:I7)*(M5+1)</f>
        <v>60.1875</v>
      </c>
      <c r="M5">
        <f>COUNT(I4:I7)-1</f>
        <v>3</v>
      </c>
      <c r="N5">
        <f>L5/M5</f>
        <v>20.0625</v>
      </c>
      <c r="O5">
        <f>N5/N8</f>
        <v>5.7664670658682633</v>
      </c>
      <c r="P5">
        <f>FDIST(O5,M5,M8)</f>
        <v>3.3540115586941324E-2</v>
      </c>
      <c r="Q5" s="2">
        <f>L5/(L5+L8)</f>
        <v>0.74248265227447952</v>
      </c>
      <c r="S5" s="2" t="s">
        <v>26</v>
      </c>
      <c r="T5" s="12">
        <v>1</v>
      </c>
      <c r="U5">
        <v>6.75</v>
      </c>
      <c r="AD5" s="2" t="s">
        <v>26</v>
      </c>
      <c r="AE5">
        <v>6.75</v>
      </c>
    </row>
    <row r="6" spans="1:37" x14ac:dyDescent="0.35">
      <c r="A6" s="2">
        <v>1</v>
      </c>
      <c r="B6" s="2">
        <f>B5+1</f>
        <v>3</v>
      </c>
      <c r="C6" s="2" t="s">
        <v>26</v>
      </c>
      <c r="D6" s="2">
        <v>5</v>
      </c>
      <c r="F6" s="2">
        <f>F5+1</f>
        <v>3</v>
      </c>
      <c r="G6" s="13">
        <f>AVERAGEIF(A$4:A$19,F6,D$4:D$19)</f>
        <v>6.5</v>
      </c>
      <c r="H6">
        <f>AVERAGEIF(B$4:B$19,F6,D$4:D$19)</f>
        <v>6</v>
      </c>
      <c r="I6" s="14">
        <f>AVERAGEIF(C$4:C$19,CHAR(F6+64),D$4:D$19)</f>
        <v>6.75</v>
      </c>
      <c r="K6" t="s">
        <v>27</v>
      </c>
      <c r="L6">
        <f>DEVSQ(G4:G7)*(M6+1)</f>
        <v>23.6875</v>
      </c>
      <c r="M6">
        <f>M5</f>
        <v>3</v>
      </c>
      <c r="N6">
        <f>L6/M6</f>
        <v>7.895833333333333</v>
      </c>
      <c r="O6">
        <f>N6/N8</f>
        <v>2.2694610778443112</v>
      </c>
      <c r="P6">
        <f>FDIST(O6,M6,M8)</f>
        <v>0.18068159246384277</v>
      </c>
      <c r="Q6" s="2">
        <f>L6/(L6+L8)</f>
        <v>0.53155680224403923</v>
      </c>
      <c r="S6" s="15" t="s">
        <v>28</v>
      </c>
      <c r="T6" s="16"/>
      <c r="U6" s="8">
        <v>8.25</v>
      </c>
      <c r="AD6" s="15" t="s">
        <v>28</v>
      </c>
      <c r="AE6" s="8">
        <v>8.25</v>
      </c>
      <c r="AF6" s="8"/>
      <c r="AG6" s="8"/>
      <c r="AH6" s="8"/>
      <c r="AI6" s="8"/>
    </row>
    <row r="7" spans="1:37" x14ac:dyDescent="0.35">
      <c r="A7" s="2">
        <v>1</v>
      </c>
      <c r="B7" s="2">
        <f>B6+1</f>
        <v>4</v>
      </c>
      <c r="C7" s="2" t="s">
        <v>28</v>
      </c>
      <c r="D7" s="2">
        <v>7</v>
      </c>
      <c r="F7" s="2">
        <f>F6+1</f>
        <v>4</v>
      </c>
      <c r="G7" s="17">
        <f>AVERAGEIF(A$4:A$19,F7,D$4:D$19)</f>
        <v>7.25</v>
      </c>
      <c r="H7" s="18">
        <f>AVERAGEIF(B$4:B$19,F7,D$4:D$19)</f>
        <v>5.75</v>
      </c>
      <c r="I7" s="19">
        <f>AVERAGEIF(C$4:C$19,CHAR(F7+64),D$4:D$19)</f>
        <v>8.25</v>
      </c>
      <c r="K7" t="s">
        <v>29</v>
      </c>
      <c r="L7">
        <f>DEVSQ(H4:H7)*(M7+1)</f>
        <v>2.6875</v>
      </c>
      <c r="M7">
        <f>M5</f>
        <v>3</v>
      </c>
      <c r="N7">
        <f>L7/M7</f>
        <v>0.89583333333333337</v>
      </c>
      <c r="O7">
        <f>N7/N8</f>
        <v>0.25748502994011979</v>
      </c>
      <c r="P7">
        <f>FDIST(O7,M7,M8)</f>
        <v>0.85359994756545676</v>
      </c>
      <c r="Q7" s="2">
        <f>L7/(L7+L8)</f>
        <v>0.11405835543766578</v>
      </c>
      <c r="T7">
        <f>SUM(T3:T6)</f>
        <v>0</v>
      </c>
      <c r="U7">
        <f>SUMPRODUCT(T3:T6,U3:U6)</f>
        <v>3.5</v>
      </c>
      <c r="AF7">
        <f>SQRT(N8/(M5+1))</f>
        <v>0.93262622023330799</v>
      </c>
      <c r="AG7">
        <f>M8</f>
        <v>6</v>
      </c>
      <c r="AH7" t="e">
        <f ca="1">[1]!QCRIT(COUNT(AE3:AE6),AG7,AI1,2)</f>
        <v>#NAME?</v>
      </c>
      <c r="AI7" t="e">
        <f ca="1">AF7*AH7</f>
        <v>#NAME?</v>
      </c>
    </row>
    <row r="8" spans="1:37" ht="15" thickBot="1" x14ac:dyDescent="0.4">
      <c r="A8" s="2">
        <v>2</v>
      </c>
      <c r="B8" s="2">
        <v>1</v>
      </c>
      <c r="C8" s="2" t="s">
        <v>24</v>
      </c>
      <c r="D8" s="2">
        <v>1</v>
      </c>
      <c r="K8" t="s">
        <v>30</v>
      </c>
      <c r="L8">
        <f>L9-SUM(L5:L7)</f>
        <v>20.875</v>
      </c>
      <c r="M8">
        <f>M9-SUM(M5:M7)</f>
        <v>6</v>
      </c>
      <c r="N8">
        <f>L8/M8</f>
        <v>3.4791666666666665</v>
      </c>
      <c r="AD8" t="s">
        <v>31</v>
      </c>
    </row>
    <row r="9" spans="1:37" ht="15.5" thickTop="1" thickBot="1" x14ac:dyDescent="0.4">
      <c r="A9" s="2">
        <v>2</v>
      </c>
      <c r="B9" s="2">
        <f>B8+1</f>
        <v>2</v>
      </c>
      <c r="C9" s="2" t="s">
        <v>26</v>
      </c>
      <c r="D9" s="2">
        <v>6</v>
      </c>
      <c r="K9" s="8" t="s">
        <v>32</v>
      </c>
      <c r="L9" s="8">
        <f>DEVSQ(D4:D19)</f>
        <v>107.4375</v>
      </c>
      <c r="M9" s="8">
        <f>COUNT(D4:D19)-1</f>
        <v>15</v>
      </c>
      <c r="N9" s="8">
        <f>L9/M9</f>
        <v>7.1624999999999996</v>
      </c>
      <c r="O9" s="8"/>
      <c r="P9" s="8"/>
      <c r="Q9" s="8"/>
      <c r="S9" t="s">
        <v>33</v>
      </c>
      <c r="X9" t="s">
        <v>5</v>
      </c>
      <c r="Y9">
        <v>0.05</v>
      </c>
      <c r="AD9" s="3" t="s">
        <v>34</v>
      </c>
      <c r="AE9" s="3" t="s">
        <v>35</v>
      </c>
      <c r="AF9" s="3" t="s">
        <v>8</v>
      </c>
      <c r="AG9" s="3" t="s">
        <v>36</v>
      </c>
      <c r="AH9" s="3" t="s">
        <v>37</v>
      </c>
      <c r="AI9" s="3" t="s">
        <v>38</v>
      </c>
      <c r="AJ9" s="3" t="s">
        <v>22</v>
      </c>
      <c r="AK9" s="3" t="s">
        <v>39</v>
      </c>
    </row>
    <row r="10" spans="1:37" ht="15" thickTop="1" x14ac:dyDescent="0.35">
      <c r="A10" s="2">
        <v>2</v>
      </c>
      <c r="B10" s="2">
        <f>B9+1</f>
        <v>3</v>
      </c>
      <c r="C10" s="2" t="s">
        <v>28</v>
      </c>
      <c r="D10" s="2">
        <v>6</v>
      </c>
      <c r="S10" s="3" t="s">
        <v>9</v>
      </c>
      <c r="T10" s="3" t="s">
        <v>40</v>
      </c>
      <c r="U10" s="3" t="s">
        <v>10</v>
      </c>
      <c r="V10" s="3" t="s">
        <v>22</v>
      </c>
      <c r="W10" s="3" t="s">
        <v>41</v>
      </c>
      <c r="X10" s="3" t="s">
        <v>37</v>
      </c>
      <c r="Y10" s="3" t="s">
        <v>38</v>
      </c>
      <c r="Z10" s="3" t="s">
        <v>42</v>
      </c>
      <c r="AA10" s="3" t="s">
        <v>39</v>
      </c>
      <c r="AB10" s="3" t="s">
        <v>43</v>
      </c>
      <c r="AD10" s="7" t="str">
        <f>AD3</f>
        <v>A</v>
      </c>
      <c r="AE10" s="7" t="str">
        <f>AD4</f>
        <v>B</v>
      </c>
      <c r="AF10" s="7">
        <f>ABS(AE3-AE4)</f>
        <v>1.25</v>
      </c>
      <c r="AG10" s="7">
        <f t="shared" ref="AG10:AG15" si="0">AF10/AF$7</f>
        <v>1.3403011548263108</v>
      </c>
      <c r="AH10" s="7" t="e">
        <f t="shared" ref="AH10:AH15" ca="1" si="1">AF10-AI$7</f>
        <v>#NAME?</v>
      </c>
      <c r="AI10" s="7" t="e">
        <f t="shared" ref="AI10:AI15" ca="1" si="2">AF10+AI$7</f>
        <v>#NAME?</v>
      </c>
      <c r="AJ10" s="7" t="e">
        <f ca="1">[1]!QDIST(AG10,COUNT(AE$3:AE$6),AG$7)</f>
        <v>#NAME?</v>
      </c>
      <c r="AK10" s="7">
        <f t="shared" ref="AK10:AK15" si="3">AF10/SQRT(N$8)</f>
        <v>0.67015057741315542</v>
      </c>
    </row>
    <row r="11" spans="1:37" x14ac:dyDescent="0.35">
      <c r="A11" s="2">
        <v>2</v>
      </c>
      <c r="B11" s="2">
        <f>B10+1</f>
        <v>4</v>
      </c>
      <c r="C11" s="2" t="s">
        <v>18</v>
      </c>
      <c r="D11" s="2">
        <v>5</v>
      </c>
      <c r="S11" s="20">
        <f>SQRT(N8*SUMSQ(T3:T6)/(M5+1))</f>
        <v>1.3189326492787012</v>
      </c>
      <c r="T11" s="20">
        <f>U7/S11</f>
        <v>2.6536608991475661</v>
      </c>
      <c r="U11" s="20">
        <f>M8</f>
        <v>6</v>
      </c>
      <c r="V11" s="20">
        <f>TDIST(ABS(T11),U11,2)</f>
        <v>3.7843057255718161E-2</v>
      </c>
      <c r="W11" s="20">
        <f>TINV(Y9,U11)</f>
        <v>2.4469118511449697</v>
      </c>
      <c r="X11" s="20">
        <f>U7-S11*W11</f>
        <v>0.27268806961791414</v>
      </c>
      <c r="Y11" s="20">
        <f>U7+S11*W11</f>
        <v>6.7273119303820863</v>
      </c>
      <c r="Z11" s="4" t="str">
        <f>IF(V11&lt;Y9,"yes","no")</f>
        <v>yes</v>
      </c>
      <c r="AA11" s="20">
        <f>ABS(U7)/SQRT(N8)</f>
        <v>1.8764216167568353</v>
      </c>
      <c r="AB11" s="20">
        <f>SQRT(T11^2/(T11^2+U11))</f>
        <v>0.73480943351406913</v>
      </c>
      <c r="AD11" t="str">
        <f>AD3</f>
        <v>A</v>
      </c>
      <c r="AE11" t="str">
        <f>AD5</f>
        <v>C</v>
      </c>
      <c r="AF11">
        <f>ABS(AE3-AE5)</f>
        <v>2.25</v>
      </c>
      <c r="AG11">
        <f t="shared" si="0"/>
        <v>2.4125420786873595</v>
      </c>
      <c r="AH11" t="e">
        <f t="shared" ca="1" si="1"/>
        <v>#NAME?</v>
      </c>
      <c r="AI11" t="e">
        <f t="shared" ca="1" si="2"/>
        <v>#NAME?</v>
      </c>
      <c r="AJ11" t="e">
        <f ca="1">[1]!QDIST(AG11,COUNT(AE$3:AE$6),AG$7)</f>
        <v>#NAME?</v>
      </c>
      <c r="AK11">
        <f t="shared" si="3"/>
        <v>1.2062710393436797</v>
      </c>
    </row>
    <row r="12" spans="1:37" x14ac:dyDescent="0.35">
      <c r="A12" s="2">
        <v>3</v>
      </c>
      <c r="B12" s="2">
        <v>1</v>
      </c>
      <c r="C12" s="2" t="s">
        <v>26</v>
      </c>
      <c r="D12" s="2">
        <v>8</v>
      </c>
      <c r="AD12" t="str">
        <f>AD3</f>
        <v>A</v>
      </c>
      <c r="AE12" t="str">
        <f>AD6</f>
        <v>D</v>
      </c>
      <c r="AF12">
        <f>ABS(AE3-AE6)</f>
        <v>3.75</v>
      </c>
      <c r="AG12">
        <f t="shared" si="0"/>
        <v>4.0209034644789323</v>
      </c>
      <c r="AH12" t="e">
        <f t="shared" ca="1" si="1"/>
        <v>#NAME?</v>
      </c>
      <c r="AI12" t="e">
        <f t="shared" ca="1" si="2"/>
        <v>#NAME?</v>
      </c>
      <c r="AJ12" t="e">
        <f ca="1">[1]!QDIST(AG12,COUNT(AE$3:AE$6),AG$7)</f>
        <v>#NAME?</v>
      </c>
      <c r="AK12">
        <f t="shared" si="3"/>
        <v>2.0104517322394662</v>
      </c>
    </row>
    <row r="13" spans="1:37" x14ac:dyDescent="0.35">
      <c r="A13" s="2">
        <v>3</v>
      </c>
      <c r="B13" s="2">
        <f>B12+1</f>
        <v>2</v>
      </c>
      <c r="C13" s="2" t="s">
        <v>28</v>
      </c>
      <c r="D13" s="2">
        <v>9</v>
      </c>
      <c r="AD13" t="str">
        <f>AD4</f>
        <v>B</v>
      </c>
      <c r="AE13" t="str">
        <f>AD5</f>
        <v>C</v>
      </c>
      <c r="AF13">
        <f>ABS(AE4-AE5)</f>
        <v>3.5</v>
      </c>
      <c r="AG13">
        <f t="shared" si="0"/>
        <v>3.7528432335136706</v>
      </c>
      <c r="AH13" t="e">
        <f t="shared" ca="1" si="1"/>
        <v>#NAME?</v>
      </c>
      <c r="AI13" t="e">
        <f t="shared" ca="1" si="2"/>
        <v>#NAME?</v>
      </c>
      <c r="AJ13" t="e">
        <f ca="1">[1]!QDIST(AG13,COUNT(AE$3:AE$6),AG$7)</f>
        <v>#NAME?</v>
      </c>
      <c r="AK13">
        <f t="shared" si="3"/>
        <v>1.8764216167568353</v>
      </c>
    </row>
    <row r="14" spans="1:37" x14ac:dyDescent="0.35">
      <c r="A14" s="2">
        <v>3</v>
      </c>
      <c r="B14" s="2">
        <f>B13+1</f>
        <v>3</v>
      </c>
      <c r="C14" s="2" t="s">
        <v>18</v>
      </c>
      <c r="D14" s="2">
        <v>6</v>
      </c>
      <c r="AD14" t="str">
        <f>AD4</f>
        <v>B</v>
      </c>
      <c r="AE14" t="str">
        <f>AD6</f>
        <v>D</v>
      </c>
      <c r="AF14">
        <f>ABS(AE4-AE6)</f>
        <v>5</v>
      </c>
      <c r="AG14">
        <f t="shared" si="0"/>
        <v>5.3612046193052434</v>
      </c>
      <c r="AH14" t="e">
        <f t="shared" ca="1" si="1"/>
        <v>#NAME?</v>
      </c>
      <c r="AI14" t="e">
        <f t="shared" ca="1" si="2"/>
        <v>#NAME?</v>
      </c>
      <c r="AJ14" t="e">
        <f ca="1">[1]!QDIST(AG14,COUNT(AE$3:AE$6),AG$7)</f>
        <v>#NAME?</v>
      </c>
      <c r="AK14">
        <f t="shared" si="3"/>
        <v>2.6806023096526217</v>
      </c>
    </row>
    <row r="15" spans="1:37" x14ac:dyDescent="0.35">
      <c r="A15" s="2">
        <v>3</v>
      </c>
      <c r="B15" s="2">
        <f>B14+1</f>
        <v>4</v>
      </c>
      <c r="C15" s="2" t="s">
        <v>24</v>
      </c>
      <c r="D15" s="2">
        <v>3</v>
      </c>
      <c r="AD15" s="8" t="str">
        <f>AD5</f>
        <v>C</v>
      </c>
      <c r="AE15" s="8" t="str">
        <f>AD6</f>
        <v>D</v>
      </c>
      <c r="AF15" s="8">
        <f>ABS(AE5-AE6)</f>
        <v>1.5</v>
      </c>
      <c r="AG15" s="8">
        <f t="shared" si="0"/>
        <v>1.6083613857915731</v>
      </c>
      <c r="AH15" s="8" t="e">
        <f t="shared" ca="1" si="1"/>
        <v>#NAME?</v>
      </c>
      <c r="AI15" s="8" t="e">
        <f t="shared" ca="1" si="2"/>
        <v>#NAME?</v>
      </c>
      <c r="AJ15" s="8" t="e">
        <f ca="1">[1]!QDIST(AG15,COUNT(AE$3:AE$6),AG$7)</f>
        <v>#NAME?</v>
      </c>
      <c r="AK15" s="8">
        <f t="shared" si="3"/>
        <v>0.80418069289578653</v>
      </c>
    </row>
    <row r="16" spans="1:37" x14ac:dyDescent="0.35">
      <c r="A16" s="2">
        <v>4</v>
      </c>
      <c r="B16" s="2">
        <v>1</v>
      </c>
      <c r="C16" s="2" t="s">
        <v>28</v>
      </c>
      <c r="D16" s="2">
        <v>11</v>
      </c>
    </row>
    <row r="17" spans="1:4" x14ac:dyDescent="0.35">
      <c r="A17" s="2">
        <v>4</v>
      </c>
      <c r="B17" s="2">
        <f>B16+1</f>
        <v>2</v>
      </c>
      <c r="C17" s="2" t="s">
        <v>18</v>
      </c>
      <c r="D17" s="2">
        <v>3</v>
      </c>
    </row>
    <row r="18" spans="1:4" x14ac:dyDescent="0.35">
      <c r="A18" s="2">
        <v>4</v>
      </c>
      <c r="B18" s="2">
        <f>B17+1</f>
        <v>3</v>
      </c>
      <c r="C18" s="2" t="s">
        <v>24</v>
      </c>
      <c r="D18" s="2">
        <v>7</v>
      </c>
    </row>
    <row r="19" spans="1:4" x14ac:dyDescent="0.35">
      <c r="A19" s="15">
        <v>4</v>
      </c>
      <c r="B19" s="15">
        <f>B18+1</f>
        <v>4</v>
      </c>
      <c r="C19" s="15" t="s">
        <v>26</v>
      </c>
      <c r="D19" s="15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D47C-2E43-483C-BC21-8656C507520E}">
  <sheetPr codeName="Sheet31"/>
  <dimension ref="A1:AM30"/>
  <sheetViews>
    <sheetView workbookViewId="0"/>
  </sheetViews>
  <sheetFormatPr defaultRowHeight="14.5" x14ac:dyDescent="0.35"/>
  <cols>
    <col min="1" max="5" width="5.81640625" style="2" customWidth="1"/>
    <col min="6" max="6" width="3.54296875" customWidth="1"/>
    <col min="7" max="7" width="3.90625" customWidth="1"/>
    <col min="12" max="12" width="3" customWidth="1"/>
    <col min="13" max="13" width="12" customWidth="1"/>
    <col min="15" max="15" width="5.81640625" customWidth="1"/>
  </cols>
  <sheetData>
    <row r="1" spans="1:39" ht="15" thickBot="1" x14ac:dyDescent="0.4">
      <c r="A1" s="1" t="s">
        <v>44</v>
      </c>
      <c r="H1" t="s">
        <v>1</v>
      </c>
      <c r="M1" t="s">
        <v>2</v>
      </c>
      <c r="U1" t="s">
        <v>3</v>
      </c>
      <c r="AF1" t="s">
        <v>4</v>
      </c>
      <c r="AJ1" t="s">
        <v>5</v>
      </c>
      <c r="AK1">
        <v>0.05</v>
      </c>
    </row>
    <row r="2" spans="1:39" ht="15" thickTop="1" x14ac:dyDescent="0.35">
      <c r="U2" s="3" t="s">
        <v>6</v>
      </c>
      <c r="V2" s="3" t="s">
        <v>7</v>
      </c>
      <c r="W2" s="3" t="s">
        <v>8</v>
      </c>
      <c r="AF2" s="3" t="s">
        <v>6</v>
      </c>
      <c r="AG2" s="3" t="s">
        <v>8</v>
      </c>
      <c r="AH2" s="3" t="s">
        <v>9</v>
      </c>
      <c r="AI2" s="3" t="s">
        <v>10</v>
      </c>
      <c r="AJ2" s="3" t="s">
        <v>11</v>
      </c>
      <c r="AK2" s="3" t="s">
        <v>12</v>
      </c>
    </row>
    <row r="3" spans="1:39" ht="15" thickBot="1" x14ac:dyDescent="0.4">
      <c r="A3" s="2" t="s">
        <v>45</v>
      </c>
      <c r="B3" s="2" t="s">
        <v>13</v>
      </c>
      <c r="C3" s="2" t="s">
        <v>14</v>
      </c>
      <c r="D3" s="2" t="s">
        <v>15</v>
      </c>
      <c r="E3" s="2" t="s">
        <v>16</v>
      </c>
      <c r="G3" s="2"/>
      <c r="H3" s="2" t="s">
        <v>45</v>
      </c>
      <c r="I3" s="2" t="s">
        <v>13</v>
      </c>
      <c r="J3" s="2" t="s">
        <v>14</v>
      </c>
      <c r="K3" s="2" t="s">
        <v>15</v>
      </c>
      <c r="M3" t="s">
        <v>17</v>
      </c>
      <c r="Q3" s="2" t="s">
        <v>5</v>
      </c>
      <c r="R3" s="2">
        <v>0.05</v>
      </c>
      <c r="U3" s="5" t="s">
        <v>18</v>
      </c>
      <c r="V3" s="6">
        <v>-0.5</v>
      </c>
      <c r="W3" s="7">
        <f t="array" ref="W3:W5">K4:K6</f>
        <v>7.4444444444444446</v>
      </c>
      <c r="AF3" s="5" t="s">
        <v>18</v>
      </c>
      <c r="AG3" s="7">
        <f t="array" ref="AG3:AG5">K4:K6</f>
        <v>7.4444444444444446</v>
      </c>
      <c r="AH3" s="7"/>
      <c r="AI3" s="7"/>
      <c r="AJ3" s="7"/>
      <c r="AK3" s="7"/>
    </row>
    <row r="4" spans="1:39" ht="15" thickTop="1" x14ac:dyDescent="0.35">
      <c r="A4" s="21">
        <v>1</v>
      </c>
      <c r="B4" s="5">
        <v>1</v>
      </c>
      <c r="C4" s="5">
        <v>1</v>
      </c>
      <c r="D4" s="5" t="s">
        <v>18</v>
      </c>
      <c r="E4" s="22">
        <v>11</v>
      </c>
      <c r="G4" s="2">
        <v>1</v>
      </c>
      <c r="H4" s="9">
        <f>AVERAGEIF(A$4:A$30,G4,E$4:E$30)</f>
        <v>8.4444444444444446</v>
      </c>
      <c r="I4" s="10">
        <f>AVERAGEIF(B$4:B$30,G4,E$4:E$30)</f>
        <v>11.444444444444445</v>
      </c>
      <c r="J4" s="10">
        <f>AVERAGEIF(C$4:C$30,G4,E$4:E$30)</f>
        <v>10.111111111111111</v>
      </c>
      <c r="K4" s="11">
        <f>AVERAGEIF(D$4:D$30,CHAR(G4+64),E$4:E$30)</f>
        <v>7.4444444444444446</v>
      </c>
      <c r="M4" s="3"/>
      <c r="N4" s="3" t="s">
        <v>19</v>
      </c>
      <c r="O4" s="3" t="s">
        <v>10</v>
      </c>
      <c r="P4" s="3" t="s">
        <v>20</v>
      </c>
      <c r="Q4" s="3" t="s">
        <v>21</v>
      </c>
      <c r="R4" s="3" t="s">
        <v>22</v>
      </c>
      <c r="S4" s="3" t="s">
        <v>23</v>
      </c>
      <c r="U4" s="2" t="s">
        <v>24</v>
      </c>
      <c r="V4" s="12">
        <v>-0.5</v>
      </c>
      <c r="W4">
        <v>8.6666666666666661</v>
      </c>
      <c r="AF4" s="2" t="s">
        <v>24</v>
      </c>
      <c r="AG4">
        <v>8.6666666666666661</v>
      </c>
    </row>
    <row r="5" spans="1:39" x14ac:dyDescent="0.35">
      <c r="A5" s="23">
        <v>1</v>
      </c>
      <c r="B5" s="2">
        <v>1</v>
      </c>
      <c r="C5" s="2">
        <v>2</v>
      </c>
      <c r="D5" s="2" t="s">
        <v>24</v>
      </c>
      <c r="E5" s="24">
        <v>12</v>
      </c>
      <c r="G5" s="2">
        <f>G4+1</f>
        <v>2</v>
      </c>
      <c r="H5" s="13">
        <f>AVERAGEIF(A$4:A$30,G5,E$4:E$30)</f>
        <v>9.1111111111111107</v>
      </c>
      <c r="I5">
        <f>AVERAGEIF(B$4:B$30,G5,E$4:E$30)</f>
        <v>7.666666666666667</v>
      </c>
      <c r="J5">
        <f>AVERAGEIF(C$4:C$30,G5,E$4:E$30)</f>
        <v>7.5555555555555554</v>
      </c>
      <c r="K5" s="14">
        <f>AVERAGEIF(D$4:D$30,CHAR(G5+64),E$4:E$30)</f>
        <v>8.6666666666666661</v>
      </c>
      <c r="M5" t="s">
        <v>25</v>
      </c>
      <c r="N5">
        <f>DEVSQ(K4:K6)*(O5+1)*(O8+1)</f>
        <v>75.629629629629648</v>
      </c>
      <c r="O5">
        <f>COUNT(K4:K6)-1</f>
        <v>2</v>
      </c>
      <c r="P5">
        <f t="shared" ref="P5:P10" si="0">N5/O5</f>
        <v>37.814814814814824</v>
      </c>
      <c r="Q5">
        <f>P5/P9</f>
        <v>5.6827458256029706</v>
      </c>
      <c r="R5">
        <f>FDIST(Q5,O5,O9)</f>
        <v>1.2215663426526935E-2</v>
      </c>
      <c r="S5" s="2">
        <f>N5/(N5+N9)</f>
        <v>0.38703563305534505</v>
      </c>
      <c r="U5" s="15" t="s">
        <v>26</v>
      </c>
      <c r="V5" s="16">
        <v>1</v>
      </c>
      <c r="W5" s="8">
        <v>11.444444444444445</v>
      </c>
      <c r="AF5" s="15" t="s">
        <v>26</v>
      </c>
      <c r="AG5" s="8">
        <v>11.444444444444445</v>
      </c>
      <c r="AH5" s="8"/>
      <c r="AI5" s="8"/>
      <c r="AJ5" s="8"/>
      <c r="AK5" s="8"/>
    </row>
    <row r="6" spans="1:39" x14ac:dyDescent="0.35">
      <c r="A6" s="25">
        <v>1</v>
      </c>
      <c r="B6" s="15">
        <v>1</v>
      </c>
      <c r="C6" s="15">
        <v>3</v>
      </c>
      <c r="D6" s="15" t="s">
        <v>26</v>
      </c>
      <c r="E6" s="26">
        <v>15</v>
      </c>
      <c r="G6" s="2">
        <f>G5+1</f>
        <v>3</v>
      </c>
      <c r="H6" s="17">
        <f>AVERAGEIF(A$4:A$30,G6,E$4:E$30)</f>
        <v>10</v>
      </c>
      <c r="I6" s="18">
        <f>AVERAGEIF(B$4:B$30,G6,E$4:E$30)</f>
        <v>8.4444444444444446</v>
      </c>
      <c r="J6" s="18">
        <f>AVERAGEIF(C$4:C$30,G6,E$4:E$30)</f>
        <v>9.8888888888888893</v>
      </c>
      <c r="K6" s="19">
        <f>AVERAGEIF(D$4:D$30,CHAR(G6+64),E$4:E$30)</f>
        <v>11.444444444444445</v>
      </c>
      <c r="M6" t="s">
        <v>27</v>
      </c>
      <c r="N6">
        <f>DEVSQ(I4:I6)*(O6+1)*(O8+1)</f>
        <v>71.629629629629619</v>
      </c>
      <c r="O6">
        <f>O5</f>
        <v>2</v>
      </c>
      <c r="P6">
        <f t="shared" si="0"/>
        <v>35.81481481481481</v>
      </c>
      <c r="Q6">
        <f>P6/P9</f>
        <v>5.3821892393320958</v>
      </c>
      <c r="R6">
        <f>FDIST(Q6,O6,O9)</f>
        <v>1.4714909493731844E-2</v>
      </c>
      <c r="S6" s="2">
        <f>N6/(N6+N9)</f>
        <v>0.37422600619195046</v>
      </c>
      <c r="V6">
        <f>SUM(V3:V5)</f>
        <v>0</v>
      </c>
      <c r="W6">
        <f>SUMPRODUCT(V3:V5,W3:W5)</f>
        <v>3.3888888888888893</v>
      </c>
      <c r="AH6">
        <f>SQRT(P9/((O5+1)*(O6+1)))</f>
        <v>0.85986568638843697</v>
      </c>
      <c r="AI6">
        <f>O9</f>
        <v>18</v>
      </c>
      <c r="AJ6" t="e">
        <f ca="1">[1]!QCRIT(COUNT(AG3:AG5),AI6,AK1,2)</f>
        <v>#NAME?</v>
      </c>
      <c r="AK6" t="e">
        <f ca="1">AH6*AJ6</f>
        <v>#NAME?</v>
      </c>
    </row>
    <row r="7" spans="1:39" ht="15" thickBot="1" x14ac:dyDescent="0.4">
      <c r="A7" s="21">
        <v>1</v>
      </c>
      <c r="B7" s="5">
        <v>2</v>
      </c>
      <c r="C7" s="5">
        <v>1</v>
      </c>
      <c r="D7" s="5" t="s">
        <v>24</v>
      </c>
      <c r="E7" s="22">
        <v>8</v>
      </c>
      <c r="M7" t="s">
        <v>29</v>
      </c>
      <c r="N7">
        <f>DEVSQ(J4:J6)*(O7+1)*(O8+1)</f>
        <v>36.074074074074076</v>
      </c>
      <c r="O7">
        <f>O5</f>
        <v>2</v>
      </c>
      <c r="P7">
        <f t="shared" si="0"/>
        <v>18.037037037037038</v>
      </c>
      <c r="Q7">
        <f>P7/P9</f>
        <v>2.710575139146568</v>
      </c>
      <c r="R7">
        <f>FDIST(Q7,O7,O9)</f>
        <v>9.3535949633576865E-2</v>
      </c>
      <c r="S7" s="2">
        <f>N7/(N7+N9)</f>
        <v>0.23146387832699622</v>
      </c>
      <c r="AF7" t="s">
        <v>31</v>
      </c>
    </row>
    <row r="8" spans="1:39" ht="15.5" thickTop="1" thickBot="1" x14ac:dyDescent="0.4">
      <c r="A8" s="23">
        <v>1</v>
      </c>
      <c r="B8" s="2">
        <v>2</v>
      </c>
      <c r="C8" s="2">
        <v>2</v>
      </c>
      <c r="D8" s="2" t="s">
        <v>26</v>
      </c>
      <c r="E8" s="24">
        <v>7</v>
      </c>
      <c r="M8" t="s">
        <v>46</v>
      </c>
      <c r="N8">
        <f>DEVSQ(H4:H6)*(O5+1)^2</f>
        <v>10.962962962962962</v>
      </c>
      <c r="O8">
        <f>COUNT(H4:H6)-1</f>
        <v>2</v>
      </c>
      <c r="P8">
        <f t="shared" si="0"/>
        <v>5.481481481481481</v>
      </c>
      <c r="Q8">
        <f>P8/P9</f>
        <v>0.82374768089053807</v>
      </c>
      <c r="R8">
        <f>FDIST(Q8,O8,O9)</f>
        <v>0.4546610930031918</v>
      </c>
      <c r="S8" s="2">
        <f>N8/(N8+N9)</f>
        <v>8.3852691218130312E-2</v>
      </c>
      <c r="U8" t="s">
        <v>33</v>
      </c>
      <c r="Z8" t="s">
        <v>5</v>
      </c>
      <c r="AA8">
        <v>0.05</v>
      </c>
      <c r="AF8" s="3" t="s">
        <v>34</v>
      </c>
      <c r="AG8" s="3" t="s">
        <v>35</v>
      </c>
      <c r="AH8" s="3" t="s">
        <v>8</v>
      </c>
      <c r="AI8" s="3" t="s">
        <v>36</v>
      </c>
      <c r="AJ8" s="3" t="s">
        <v>37</v>
      </c>
      <c r="AK8" s="3" t="s">
        <v>38</v>
      </c>
      <c r="AL8" s="3" t="s">
        <v>22</v>
      </c>
      <c r="AM8" s="3" t="s">
        <v>39</v>
      </c>
    </row>
    <row r="9" spans="1:39" ht="15" thickTop="1" x14ac:dyDescent="0.35">
      <c r="A9" s="25">
        <v>1</v>
      </c>
      <c r="B9" s="15">
        <v>2</v>
      </c>
      <c r="C9" s="15">
        <v>3</v>
      </c>
      <c r="D9" s="15" t="s">
        <v>18</v>
      </c>
      <c r="E9" s="26">
        <v>5</v>
      </c>
      <c r="M9" t="s">
        <v>30</v>
      </c>
      <c r="N9">
        <f>N10-SUM(N5:N8)</f>
        <v>119.77777777777777</v>
      </c>
      <c r="O9">
        <f>O10-SUM(O5:O8)</f>
        <v>18</v>
      </c>
      <c r="P9">
        <f t="shared" si="0"/>
        <v>6.6543209876543203</v>
      </c>
      <c r="U9" s="3" t="s">
        <v>9</v>
      </c>
      <c r="V9" s="3" t="s">
        <v>40</v>
      </c>
      <c r="W9" s="3" t="s">
        <v>10</v>
      </c>
      <c r="X9" s="3" t="s">
        <v>22</v>
      </c>
      <c r="Y9" s="3" t="s">
        <v>41</v>
      </c>
      <c r="Z9" s="3" t="s">
        <v>37</v>
      </c>
      <c r="AA9" s="3" t="s">
        <v>38</v>
      </c>
      <c r="AB9" s="3" t="s">
        <v>42</v>
      </c>
      <c r="AC9" s="3" t="s">
        <v>39</v>
      </c>
      <c r="AD9" s="3" t="s">
        <v>43</v>
      </c>
      <c r="AF9" s="5" t="str">
        <f>AF3</f>
        <v>A</v>
      </c>
      <c r="AG9" s="5" t="str">
        <f>AF4</f>
        <v>B</v>
      </c>
      <c r="AH9" s="7">
        <f>ABS(AG3-AG4)</f>
        <v>1.2222222222222214</v>
      </c>
      <c r="AI9" s="7">
        <f>AH9/AH$6</f>
        <v>1.4214106244380276</v>
      </c>
      <c r="AJ9" s="7" t="e">
        <f ca="1">AH9-AK$6</f>
        <v>#NAME?</v>
      </c>
      <c r="AK9" s="7" t="e">
        <f ca="1">AH9+AK$6</f>
        <v>#NAME?</v>
      </c>
      <c r="AL9" s="7" t="e">
        <f ca="1">[1]!QDIST(AI9,COUNT(AG$3:AG$5),AI$6)</f>
        <v>#NAME?</v>
      </c>
      <c r="AM9" s="7">
        <f>AH9/SQRT(P$9)</f>
        <v>0.4738035414793425</v>
      </c>
    </row>
    <row r="10" spans="1:39" x14ac:dyDescent="0.35">
      <c r="A10" s="21">
        <v>1</v>
      </c>
      <c r="B10" s="5">
        <v>3</v>
      </c>
      <c r="C10" s="5">
        <v>1</v>
      </c>
      <c r="D10" s="5" t="s">
        <v>26</v>
      </c>
      <c r="E10" s="22">
        <v>9</v>
      </c>
      <c r="M10" s="8" t="s">
        <v>32</v>
      </c>
      <c r="N10" s="8">
        <f>DEVSQ(E4:E30)</f>
        <v>314.07407407407408</v>
      </c>
      <c r="O10" s="8">
        <f>COUNT(E4:E30)-1</f>
        <v>26</v>
      </c>
      <c r="P10" s="8">
        <f t="shared" si="0"/>
        <v>12.079772079772081</v>
      </c>
      <c r="Q10" s="8"/>
      <c r="R10" s="8"/>
      <c r="S10" s="8"/>
      <c r="U10" s="20">
        <f>SQRT(P9*SUMSQ(V3:V5)/((O5+1)*(O6+1)))</f>
        <v>1.0531160894898466</v>
      </c>
      <c r="V10" s="20">
        <f>W6/U10</f>
        <v>3.217963264173985</v>
      </c>
      <c r="W10" s="20">
        <f>O9</f>
        <v>18</v>
      </c>
      <c r="X10" s="20">
        <f>TDIST(ABS(V10),W10,2)</f>
        <v>4.7702713444299659E-3</v>
      </c>
      <c r="Y10" s="20">
        <f>TINV(AA8,W10)</f>
        <v>2.1009220402410378</v>
      </c>
      <c r="Z10" s="20">
        <f>W6-U10*Y10</f>
        <v>1.1763740855472173</v>
      </c>
      <c r="AA10" s="20">
        <f>W6+U10*Y10</f>
        <v>5.6014036922305612</v>
      </c>
      <c r="AB10" s="4" t="str">
        <f>IF(X10&lt;AA8,"yes","no")</f>
        <v>yes</v>
      </c>
      <c r="AC10" s="20">
        <f>ABS(W6)/SQRT(P9)</f>
        <v>1.3137280013745416</v>
      </c>
      <c r="AD10" s="20">
        <f>SQRT(V10^2/(V10^2+W10))</f>
        <v>0.60431594575409697</v>
      </c>
      <c r="AF10" s="2" t="str">
        <f>AF3</f>
        <v>A</v>
      </c>
      <c r="AG10" s="2" t="str">
        <f>AF5</f>
        <v>C</v>
      </c>
      <c r="AH10">
        <f>ABS(AG3-AG5)</f>
        <v>4</v>
      </c>
      <c r="AI10">
        <f>AH10/AH$6</f>
        <v>4.6518893163426389</v>
      </c>
      <c r="AJ10" t="e">
        <f ca="1">AH10-AK$6</f>
        <v>#NAME?</v>
      </c>
      <c r="AK10" t="e">
        <f ca="1">AH10+AK$6</f>
        <v>#NAME?</v>
      </c>
      <c r="AL10" t="e">
        <f ca="1">[1]!QDIST(AI10,COUNT(AG$3:AG$5),AI$6)</f>
        <v>#NAME?</v>
      </c>
      <c r="AM10">
        <f>AH10/SQRT(P$9)</f>
        <v>1.5506297721142128</v>
      </c>
    </row>
    <row r="11" spans="1:39" x14ac:dyDescent="0.35">
      <c r="A11" s="23">
        <v>1</v>
      </c>
      <c r="B11" s="2">
        <v>3</v>
      </c>
      <c r="C11" s="2">
        <v>2</v>
      </c>
      <c r="D11" s="2" t="s">
        <v>18</v>
      </c>
      <c r="E11" s="24">
        <v>3</v>
      </c>
      <c r="AF11" s="15" t="str">
        <f>AF4</f>
        <v>B</v>
      </c>
      <c r="AG11" s="15" t="str">
        <f>AF5</f>
        <v>C</v>
      </c>
      <c r="AH11" s="8">
        <f>ABS(AG4-AG5)</f>
        <v>2.7777777777777786</v>
      </c>
      <c r="AI11" s="8">
        <f>AH11/AH$6</f>
        <v>3.2304786919046111</v>
      </c>
      <c r="AJ11" s="8" t="e">
        <f ca="1">AH11-AK$6</f>
        <v>#NAME?</v>
      </c>
      <c r="AK11" s="8" t="e">
        <f ca="1">AH11+AK$6</f>
        <v>#NAME?</v>
      </c>
      <c r="AL11" s="8" t="e">
        <f ca="1">[1]!QDIST(AI11,COUNT(AG$3:AG$5),AI$6)</f>
        <v>#NAME?</v>
      </c>
      <c r="AM11" s="8">
        <f>AH11/SQRT(P$9)</f>
        <v>1.0768262306348704</v>
      </c>
    </row>
    <row r="12" spans="1:39" x14ac:dyDescent="0.35">
      <c r="A12" s="25">
        <v>1</v>
      </c>
      <c r="B12" s="15">
        <v>3</v>
      </c>
      <c r="C12" s="15">
        <v>3</v>
      </c>
      <c r="D12" s="15" t="s">
        <v>24</v>
      </c>
      <c r="E12" s="26">
        <v>6</v>
      </c>
    </row>
    <row r="13" spans="1:39" x14ac:dyDescent="0.35">
      <c r="A13" s="21">
        <v>2</v>
      </c>
      <c r="B13" s="5">
        <v>1</v>
      </c>
      <c r="C13" s="5">
        <v>1</v>
      </c>
      <c r="D13" s="5" t="s">
        <v>26</v>
      </c>
      <c r="E13" s="22">
        <v>13</v>
      </c>
    </row>
    <row r="14" spans="1:39" x14ac:dyDescent="0.35">
      <c r="A14" s="23">
        <v>2</v>
      </c>
      <c r="B14" s="2">
        <v>1</v>
      </c>
      <c r="C14" s="2">
        <v>2</v>
      </c>
      <c r="D14" s="2" t="s">
        <v>24</v>
      </c>
      <c r="E14" s="24">
        <v>5</v>
      </c>
    </row>
    <row r="15" spans="1:39" x14ac:dyDescent="0.35">
      <c r="A15" s="25">
        <v>2</v>
      </c>
      <c r="B15" s="15">
        <v>1</v>
      </c>
      <c r="C15" s="15">
        <v>3</v>
      </c>
      <c r="D15" s="15" t="s">
        <v>18</v>
      </c>
      <c r="E15" s="26">
        <v>10</v>
      </c>
    </row>
    <row r="16" spans="1:39" x14ac:dyDescent="0.35">
      <c r="A16" s="21">
        <v>2</v>
      </c>
      <c r="B16" s="5">
        <v>2</v>
      </c>
      <c r="C16" s="5">
        <v>1</v>
      </c>
      <c r="D16" s="5" t="s">
        <v>24</v>
      </c>
      <c r="E16" s="22">
        <v>9</v>
      </c>
    </row>
    <row r="17" spans="1:5" x14ac:dyDescent="0.35">
      <c r="A17" s="23">
        <v>2</v>
      </c>
      <c r="B17" s="2">
        <v>2</v>
      </c>
      <c r="C17" s="2">
        <v>2</v>
      </c>
      <c r="D17" s="2" t="s">
        <v>18</v>
      </c>
      <c r="E17" s="24">
        <v>4</v>
      </c>
    </row>
    <row r="18" spans="1:5" x14ac:dyDescent="0.35">
      <c r="A18" s="23">
        <v>2</v>
      </c>
      <c r="B18" s="2">
        <v>2</v>
      </c>
      <c r="C18" s="2">
        <v>3</v>
      </c>
      <c r="D18" s="2" t="s">
        <v>26</v>
      </c>
      <c r="E18" s="24">
        <v>9</v>
      </c>
    </row>
    <row r="19" spans="1:5" x14ac:dyDescent="0.35">
      <c r="A19" s="27">
        <v>2</v>
      </c>
      <c r="B19" s="5">
        <v>3</v>
      </c>
      <c r="C19" s="5">
        <v>1</v>
      </c>
      <c r="D19" s="5" t="s">
        <v>18</v>
      </c>
      <c r="E19" s="22">
        <v>7</v>
      </c>
    </row>
    <row r="20" spans="1:5" x14ac:dyDescent="0.35">
      <c r="A20" s="28">
        <v>2</v>
      </c>
      <c r="B20" s="2">
        <v>3</v>
      </c>
      <c r="C20" s="2">
        <v>2</v>
      </c>
      <c r="D20" s="2" t="s">
        <v>26</v>
      </c>
      <c r="E20" s="24">
        <v>14</v>
      </c>
    </row>
    <row r="21" spans="1:5" x14ac:dyDescent="0.35">
      <c r="A21" s="28">
        <v>2</v>
      </c>
      <c r="B21" s="2">
        <v>3</v>
      </c>
      <c r="C21" s="2">
        <v>3</v>
      </c>
      <c r="D21" s="2" t="s">
        <v>24</v>
      </c>
      <c r="E21" s="24">
        <v>11</v>
      </c>
    </row>
    <row r="22" spans="1:5" x14ac:dyDescent="0.35">
      <c r="A22" s="27">
        <v>3</v>
      </c>
      <c r="B22" s="5">
        <v>1</v>
      </c>
      <c r="C22" s="5">
        <v>1</v>
      </c>
      <c r="D22" s="5" t="s">
        <v>24</v>
      </c>
      <c r="E22" s="22">
        <v>15</v>
      </c>
    </row>
    <row r="23" spans="1:5" x14ac:dyDescent="0.35">
      <c r="A23" s="28">
        <v>3</v>
      </c>
      <c r="B23" s="2">
        <v>1</v>
      </c>
      <c r="C23" s="2">
        <v>2</v>
      </c>
      <c r="D23" s="2" t="s">
        <v>18</v>
      </c>
      <c r="E23" s="24">
        <v>9</v>
      </c>
    </row>
    <row r="24" spans="1:5" x14ac:dyDescent="0.35">
      <c r="A24" s="29">
        <v>3</v>
      </c>
      <c r="B24" s="15">
        <v>1</v>
      </c>
      <c r="C24" s="15">
        <v>3</v>
      </c>
      <c r="D24" s="15" t="s">
        <v>26</v>
      </c>
      <c r="E24" s="26">
        <v>13</v>
      </c>
    </row>
    <row r="25" spans="1:5" x14ac:dyDescent="0.35">
      <c r="A25" s="28">
        <v>3</v>
      </c>
      <c r="B25" s="2">
        <v>2</v>
      </c>
      <c r="C25" s="2">
        <v>1</v>
      </c>
      <c r="D25" s="2" t="s">
        <v>18</v>
      </c>
      <c r="E25" s="24">
        <v>7</v>
      </c>
    </row>
    <row r="26" spans="1:5" x14ac:dyDescent="0.35">
      <c r="A26" s="28">
        <v>3</v>
      </c>
      <c r="B26" s="2">
        <v>2</v>
      </c>
      <c r="C26" s="2">
        <v>2</v>
      </c>
      <c r="D26" s="2" t="s">
        <v>26</v>
      </c>
      <c r="E26" s="24">
        <v>11</v>
      </c>
    </row>
    <row r="27" spans="1:5" x14ac:dyDescent="0.35">
      <c r="A27" s="29">
        <v>3</v>
      </c>
      <c r="B27" s="15">
        <v>2</v>
      </c>
      <c r="C27" s="15">
        <v>3</v>
      </c>
      <c r="D27" s="15" t="s">
        <v>24</v>
      </c>
      <c r="E27" s="26">
        <v>9</v>
      </c>
    </row>
    <row r="28" spans="1:5" x14ac:dyDescent="0.35">
      <c r="A28" s="28">
        <v>3</v>
      </c>
      <c r="B28" s="2">
        <v>3</v>
      </c>
      <c r="C28" s="2">
        <v>1</v>
      </c>
      <c r="D28" s="2" t="s">
        <v>26</v>
      </c>
      <c r="E28" s="24">
        <v>12</v>
      </c>
    </row>
    <row r="29" spans="1:5" x14ac:dyDescent="0.35">
      <c r="A29" s="28">
        <v>3</v>
      </c>
      <c r="B29" s="2">
        <v>3</v>
      </c>
      <c r="C29" s="2">
        <v>2</v>
      </c>
      <c r="D29" s="2" t="s">
        <v>24</v>
      </c>
      <c r="E29" s="24">
        <v>3</v>
      </c>
    </row>
    <row r="30" spans="1:5" x14ac:dyDescent="0.35">
      <c r="A30" s="29">
        <v>3</v>
      </c>
      <c r="B30" s="15">
        <v>3</v>
      </c>
      <c r="C30" s="15">
        <v>3</v>
      </c>
      <c r="D30" s="15" t="s">
        <v>18</v>
      </c>
      <c r="E30" s="26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9755-101C-4ACA-9A86-3094661A98E8}">
  <sheetPr codeName="Sheet32"/>
  <dimension ref="A1:AO13"/>
  <sheetViews>
    <sheetView workbookViewId="0"/>
  </sheetViews>
  <sheetFormatPr defaultRowHeight="14.5" x14ac:dyDescent="0.35"/>
  <cols>
    <col min="1" max="7" width="4.7265625" customWidth="1"/>
  </cols>
  <sheetData>
    <row r="1" spans="1:41" ht="15" thickBot="1" x14ac:dyDescent="0.4">
      <c r="A1" s="1" t="s">
        <v>44</v>
      </c>
      <c r="J1" t="s">
        <v>1</v>
      </c>
      <c r="O1" t="s">
        <v>2</v>
      </c>
      <c r="W1" t="s">
        <v>3</v>
      </c>
      <c r="AH1" t="s">
        <v>4</v>
      </c>
      <c r="AL1" t="s">
        <v>5</v>
      </c>
      <c r="AM1">
        <v>0.05</v>
      </c>
    </row>
    <row r="2" spans="1:41" ht="15" thickTop="1" x14ac:dyDescent="0.35">
      <c r="W2" s="3" t="s">
        <v>6</v>
      </c>
      <c r="X2" s="3" t="s">
        <v>7</v>
      </c>
      <c r="Y2" s="3" t="s">
        <v>8</v>
      </c>
      <c r="AH2" s="3" t="s">
        <v>6</v>
      </c>
      <c r="AI2" s="3" t="s">
        <v>8</v>
      </c>
      <c r="AJ2" s="3" t="s">
        <v>9</v>
      </c>
      <c r="AK2" s="3" t="s">
        <v>10</v>
      </c>
      <c r="AL2" s="3" t="s">
        <v>11</v>
      </c>
      <c r="AM2" s="3" t="s">
        <v>12</v>
      </c>
    </row>
    <row r="3" spans="1:41" ht="15" customHeight="1" thickBot="1" x14ac:dyDescent="0.4">
      <c r="A3" s="30"/>
      <c r="B3" s="31">
        <v>1</v>
      </c>
      <c r="C3" s="31">
        <v>2</v>
      </c>
      <c r="D3" s="31">
        <v>3</v>
      </c>
      <c r="E3" s="31">
        <v>1</v>
      </c>
      <c r="F3" s="31">
        <v>2</v>
      </c>
      <c r="G3" s="31">
        <v>3</v>
      </c>
      <c r="I3" s="2"/>
      <c r="J3" s="2" t="s">
        <v>45</v>
      </c>
      <c r="K3" s="2" t="s">
        <v>13</v>
      </c>
      <c r="L3" s="2" t="s">
        <v>14</v>
      </c>
      <c r="M3" s="2" t="s">
        <v>15</v>
      </c>
      <c r="O3" t="s">
        <v>17</v>
      </c>
      <c r="S3" s="2" t="s">
        <v>5</v>
      </c>
      <c r="T3" s="2">
        <v>0.05</v>
      </c>
      <c r="W3" s="5" t="s">
        <v>18</v>
      </c>
      <c r="X3" s="6">
        <v>-0.5</v>
      </c>
      <c r="Y3" s="7">
        <f t="array" ref="Y3:Y5">M4:M6</f>
        <v>7.4444444444444446</v>
      </c>
      <c r="AH3" s="5" t="s">
        <v>18</v>
      </c>
      <c r="AI3" s="7">
        <f t="array" ref="AI3:AI5">M4:M6</f>
        <v>7.4444444444444446</v>
      </c>
      <c r="AJ3" s="7"/>
      <c r="AK3" s="7"/>
      <c r="AL3" s="7"/>
      <c r="AM3" s="7"/>
    </row>
    <row r="4" spans="1:41" ht="15" thickTop="1" x14ac:dyDescent="0.35">
      <c r="A4" s="32">
        <v>1</v>
      </c>
      <c r="B4" s="33" t="s">
        <v>18</v>
      </c>
      <c r="C4" s="34" t="s">
        <v>24</v>
      </c>
      <c r="D4" s="34" t="s">
        <v>26</v>
      </c>
      <c r="E4" s="33">
        <v>11</v>
      </c>
      <c r="F4" s="34">
        <v>12</v>
      </c>
      <c r="G4" s="35">
        <v>15</v>
      </c>
      <c r="I4">
        <v>1</v>
      </c>
      <c r="J4" s="9">
        <f>AVERAGE(E4:G6)</f>
        <v>8.4444444444444446</v>
      </c>
      <c r="K4" s="10">
        <f t="array" ref="K4">AVERAGE(IF($A$4:$A$12=I4,$E$4:$G$12,""))</f>
        <v>11.444444444444445</v>
      </c>
      <c r="L4" s="10">
        <f>AVERAGE(E4:E12)</f>
        <v>10.111111111111111</v>
      </c>
      <c r="M4" s="11">
        <f t="array" ref="M4">AVERAGE(IF($B$4:$D$12=CHAR(64+I4),$E$4:$G$12,""))</f>
        <v>7.4444444444444446</v>
      </c>
      <c r="O4" s="3"/>
      <c r="P4" s="3" t="s">
        <v>19</v>
      </c>
      <c r="Q4" s="3" t="s">
        <v>10</v>
      </c>
      <c r="R4" s="3" t="s">
        <v>20</v>
      </c>
      <c r="S4" s="3" t="s">
        <v>21</v>
      </c>
      <c r="T4" s="3" t="s">
        <v>22</v>
      </c>
      <c r="U4" s="3" t="s">
        <v>23</v>
      </c>
      <c r="W4" s="2" t="s">
        <v>24</v>
      </c>
      <c r="X4" s="12">
        <v>-0.5</v>
      </c>
      <c r="Y4">
        <v>8.6666666666666661</v>
      </c>
      <c r="AH4" s="2" t="s">
        <v>24</v>
      </c>
      <c r="AI4">
        <v>8.6666666666666661</v>
      </c>
    </row>
    <row r="5" spans="1:41" x14ac:dyDescent="0.35">
      <c r="A5" s="32">
        <v>2</v>
      </c>
      <c r="B5" s="36" t="s">
        <v>24</v>
      </c>
      <c r="C5" s="31" t="s">
        <v>26</v>
      </c>
      <c r="D5" s="31" t="s">
        <v>18</v>
      </c>
      <c r="E5" s="36">
        <v>8</v>
      </c>
      <c r="F5" s="31">
        <v>7</v>
      </c>
      <c r="G5" s="37">
        <v>5</v>
      </c>
      <c r="I5">
        <f>I4+1</f>
        <v>2</v>
      </c>
      <c r="J5" s="13">
        <f>AVERAGE(E7:G9)</f>
        <v>9.1111111111111107</v>
      </c>
      <c r="K5">
        <f t="array" ref="K5">AVERAGE(IF($A$4:$A$12=I5,$E$4:$G$12,""))</f>
        <v>7.666666666666667</v>
      </c>
      <c r="L5">
        <f>AVERAGE(F4:F12)</f>
        <v>7.5555555555555554</v>
      </c>
      <c r="M5" s="14">
        <f t="array" ref="M5">AVERAGE(IF($B$4:$D$12=CHAR(64+I5),$E$4:$G$12,""))</f>
        <v>8.6666666666666661</v>
      </c>
      <c r="O5" t="s">
        <v>25</v>
      </c>
      <c r="P5">
        <f>DEVSQ(M4:M6)*(Q5+1)*(Q8+1)</f>
        <v>75.629629629629648</v>
      </c>
      <c r="Q5">
        <f>COUNT(M4:M6)-1</f>
        <v>2</v>
      </c>
      <c r="R5">
        <f t="shared" ref="R5:R10" si="0">P5/Q5</f>
        <v>37.814814814814824</v>
      </c>
      <c r="S5">
        <f>R5/R9</f>
        <v>5.6827458256029706</v>
      </c>
      <c r="T5">
        <f>FDIST(S5,Q5,Q9)</f>
        <v>1.2215663426526935E-2</v>
      </c>
      <c r="U5" s="2">
        <f>P5/(P5+P9)</f>
        <v>0.38703563305534505</v>
      </c>
      <c r="W5" s="15" t="s">
        <v>26</v>
      </c>
      <c r="X5" s="16">
        <v>1</v>
      </c>
      <c r="Y5" s="8">
        <v>11.444444444444445</v>
      </c>
      <c r="AH5" s="15" t="s">
        <v>26</v>
      </c>
      <c r="AI5" s="8">
        <v>11.444444444444445</v>
      </c>
      <c r="AJ5" s="8"/>
      <c r="AK5" s="8"/>
      <c r="AL5" s="8"/>
      <c r="AM5" s="8"/>
    </row>
    <row r="6" spans="1:41" x14ac:dyDescent="0.35">
      <c r="A6" s="32">
        <v>3</v>
      </c>
      <c r="B6" s="36" t="s">
        <v>26</v>
      </c>
      <c r="C6" s="31" t="s">
        <v>18</v>
      </c>
      <c r="D6" s="31" t="s">
        <v>24</v>
      </c>
      <c r="E6" s="36">
        <v>9</v>
      </c>
      <c r="F6" s="31">
        <v>3</v>
      </c>
      <c r="G6" s="37">
        <v>6</v>
      </c>
      <c r="I6">
        <f>I5+1</f>
        <v>3</v>
      </c>
      <c r="J6" s="17">
        <f>AVERAGE(E10:G12)</f>
        <v>10</v>
      </c>
      <c r="K6" s="18">
        <f t="array" ref="K6">AVERAGE(IF($A$4:$A$12=I6,$E$4:$G$12,""))</f>
        <v>8.4444444444444446</v>
      </c>
      <c r="L6" s="18">
        <f>AVERAGE(G4:G12)</f>
        <v>9.8888888888888893</v>
      </c>
      <c r="M6" s="19">
        <f t="array" ref="M6">AVERAGE(IF($B$4:$D$12=CHAR(64+I6),$E$4:$G$12,""))</f>
        <v>11.444444444444445</v>
      </c>
      <c r="O6" t="s">
        <v>27</v>
      </c>
      <c r="P6">
        <f>DEVSQ(K4:K6)*(Q6+1)*(Q8+1)</f>
        <v>71.629629629629619</v>
      </c>
      <c r="Q6">
        <f>Q5</f>
        <v>2</v>
      </c>
      <c r="R6">
        <f t="shared" si="0"/>
        <v>35.81481481481481</v>
      </c>
      <c r="S6">
        <f>R6/R9</f>
        <v>5.3821892393320958</v>
      </c>
      <c r="T6">
        <f>FDIST(S6,Q6,Q9)</f>
        <v>1.4714909493731844E-2</v>
      </c>
      <c r="U6" s="2">
        <f>P6/(P6+P9)</f>
        <v>0.37422600619195046</v>
      </c>
      <c r="X6">
        <f>SUM(X3:X5)</f>
        <v>0</v>
      </c>
      <c r="Y6">
        <f>SUMPRODUCT(X3:X5,Y3:Y5)</f>
        <v>3.3888888888888893</v>
      </c>
      <c r="AJ6">
        <f>SQRT(R9/((Q5+1)*(Q6+1)))</f>
        <v>0.85986568638843697</v>
      </c>
      <c r="AK6">
        <f>Q9</f>
        <v>18</v>
      </c>
      <c r="AL6" t="e">
        <f ca="1">[1]!QCRIT(COUNT(AI3:AI5),AK6,AM1,2)</f>
        <v>#NAME?</v>
      </c>
      <c r="AM6" t="e">
        <f ca="1">AJ6*AL6</f>
        <v>#NAME?</v>
      </c>
    </row>
    <row r="7" spans="1:41" ht="15" thickBot="1" x14ac:dyDescent="0.4">
      <c r="A7" s="32">
        <v>1</v>
      </c>
      <c r="B7" s="33" t="s">
        <v>26</v>
      </c>
      <c r="C7" s="34" t="s">
        <v>24</v>
      </c>
      <c r="D7" s="34" t="s">
        <v>18</v>
      </c>
      <c r="E7" s="33">
        <v>13</v>
      </c>
      <c r="F7" s="34">
        <v>5</v>
      </c>
      <c r="G7" s="35">
        <v>10</v>
      </c>
      <c r="O7" t="s">
        <v>29</v>
      </c>
      <c r="P7">
        <f>DEVSQ(L4:L6)*(Q7+1)*(Q8+1)</f>
        <v>36.074074074074076</v>
      </c>
      <c r="Q7">
        <f>Q5</f>
        <v>2</v>
      </c>
      <c r="R7">
        <f t="shared" si="0"/>
        <v>18.037037037037038</v>
      </c>
      <c r="S7">
        <f>R7/R9</f>
        <v>2.710575139146568</v>
      </c>
      <c r="T7">
        <f>FDIST(S7,Q7,Q9)</f>
        <v>9.3535949633576865E-2</v>
      </c>
      <c r="U7" s="2">
        <f>P7/(P7+P9)</f>
        <v>0.23146387832699622</v>
      </c>
      <c r="AH7" t="s">
        <v>31</v>
      </c>
    </row>
    <row r="8" spans="1:41" ht="15.5" thickTop="1" thickBot="1" x14ac:dyDescent="0.4">
      <c r="A8" s="32">
        <v>2</v>
      </c>
      <c r="B8" s="36" t="s">
        <v>24</v>
      </c>
      <c r="C8" s="31" t="s">
        <v>18</v>
      </c>
      <c r="D8" s="31" t="s">
        <v>26</v>
      </c>
      <c r="E8" s="36">
        <v>9</v>
      </c>
      <c r="F8" s="31">
        <v>4</v>
      </c>
      <c r="G8" s="37">
        <v>9</v>
      </c>
      <c r="O8" t="s">
        <v>46</v>
      </c>
      <c r="P8">
        <f>DEVSQ(J4:J6)*(Q5+1)^2</f>
        <v>10.962962962962962</v>
      </c>
      <c r="Q8">
        <f>COUNT(J4:J6)-1</f>
        <v>2</v>
      </c>
      <c r="R8">
        <f t="shared" si="0"/>
        <v>5.481481481481481</v>
      </c>
      <c r="S8">
        <f>R8/R9</f>
        <v>0.82374768089053807</v>
      </c>
      <c r="T8">
        <f>FDIST(S8,Q8,Q9)</f>
        <v>0.4546610930031918</v>
      </c>
      <c r="U8" s="2">
        <f>P8/(P8+P9)</f>
        <v>8.3852691218130312E-2</v>
      </c>
      <c r="W8" t="s">
        <v>33</v>
      </c>
      <c r="AB8" t="s">
        <v>5</v>
      </c>
      <c r="AC8">
        <v>0.05</v>
      </c>
      <c r="AH8" s="3" t="s">
        <v>34</v>
      </c>
      <c r="AI8" s="3" t="s">
        <v>35</v>
      </c>
      <c r="AJ8" s="3" t="s">
        <v>8</v>
      </c>
      <c r="AK8" s="3" t="s">
        <v>36</v>
      </c>
      <c r="AL8" s="3" t="s">
        <v>37</v>
      </c>
      <c r="AM8" s="3" t="s">
        <v>38</v>
      </c>
      <c r="AN8" s="3" t="s">
        <v>22</v>
      </c>
      <c r="AO8" s="3" t="s">
        <v>39</v>
      </c>
    </row>
    <row r="9" spans="1:41" ht="15" thickTop="1" x14ac:dyDescent="0.35">
      <c r="A9" s="32">
        <v>3</v>
      </c>
      <c r="B9" s="38" t="s">
        <v>18</v>
      </c>
      <c r="C9" s="39" t="s">
        <v>26</v>
      </c>
      <c r="D9" s="39" t="s">
        <v>24</v>
      </c>
      <c r="E9" s="38">
        <v>7</v>
      </c>
      <c r="F9" s="39">
        <v>14</v>
      </c>
      <c r="G9" s="40">
        <v>11</v>
      </c>
      <c r="O9" t="s">
        <v>30</v>
      </c>
      <c r="P9">
        <f>P10-SUM(P5:P8)</f>
        <v>119.77777777777777</v>
      </c>
      <c r="Q9">
        <f>Q10-SUM(Q5:Q8)</f>
        <v>18</v>
      </c>
      <c r="R9">
        <f t="shared" si="0"/>
        <v>6.6543209876543203</v>
      </c>
      <c r="W9" s="3" t="s">
        <v>9</v>
      </c>
      <c r="X9" s="3" t="s">
        <v>40</v>
      </c>
      <c r="Y9" s="3" t="s">
        <v>10</v>
      </c>
      <c r="Z9" s="3" t="s">
        <v>22</v>
      </c>
      <c r="AA9" s="3" t="s">
        <v>41</v>
      </c>
      <c r="AB9" s="3" t="s">
        <v>37</v>
      </c>
      <c r="AC9" s="3" t="s">
        <v>38</v>
      </c>
      <c r="AD9" s="3" t="s">
        <v>42</v>
      </c>
      <c r="AE9" s="3" t="s">
        <v>39</v>
      </c>
      <c r="AF9" s="3" t="s">
        <v>43</v>
      </c>
      <c r="AH9" s="7" t="str">
        <f>AH3</f>
        <v>A</v>
      </c>
      <c r="AI9" s="7" t="str">
        <f>AH4</f>
        <v>B</v>
      </c>
      <c r="AJ9" s="7">
        <f>ABS(AI3-AI4)</f>
        <v>1.2222222222222214</v>
      </c>
      <c r="AK9" s="7">
        <f>AJ9/AJ$6</f>
        <v>1.4214106244380276</v>
      </c>
      <c r="AL9" s="7" t="e">
        <f ca="1">AJ9-AM$6</f>
        <v>#NAME?</v>
      </c>
      <c r="AM9" s="7" t="e">
        <f ca="1">AJ9+AM$6</f>
        <v>#NAME?</v>
      </c>
      <c r="AN9" s="7" t="e">
        <f ca="1">[1]!QDIST(AK9,COUNT(AI$3:AI$5),AK$6)</f>
        <v>#NAME?</v>
      </c>
      <c r="AO9" s="7">
        <f>AJ9/SQRT(R$9)</f>
        <v>0.4738035414793425</v>
      </c>
    </row>
    <row r="10" spans="1:41" x14ac:dyDescent="0.35">
      <c r="A10" s="32">
        <v>1</v>
      </c>
      <c r="B10" s="36" t="s">
        <v>24</v>
      </c>
      <c r="C10" s="31" t="s">
        <v>18</v>
      </c>
      <c r="D10" s="31" t="s">
        <v>26</v>
      </c>
      <c r="E10" s="36">
        <v>15</v>
      </c>
      <c r="F10" s="31">
        <v>9</v>
      </c>
      <c r="G10" s="37">
        <v>13</v>
      </c>
      <c r="O10" s="8" t="s">
        <v>32</v>
      </c>
      <c r="P10" s="8">
        <f>DEVSQ(E4:G12)</f>
        <v>314.07407407407408</v>
      </c>
      <c r="Q10" s="8">
        <f>COUNT(E4:G12)-1</f>
        <v>26</v>
      </c>
      <c r="R10" s="8">
        <f t="shared" si="0"/>
        <v>12.079772079772081</v>
      </c>
      <c r="S10" s="8"/>
      <c r="T10" s="8"/>
      <c r="U10" s="8"/>
      <c r="W10" s="20">
        <f>SQRT(R9*SUMSQ(X3:X5)/((Q5+1)*(Q6+1)))</f>
        <v>1.0531160894898466</v>
      </c>
      <c r="X10" s="20">
        <f>Y6/W10</f>
        <v>3.217963264173985</v>
      </c>
      <c r="Y10" s="20">
        <f>Q9</f>
        <v>18</v>
      </c>
      <c r="Z10" s="20">
        <f>TDIST(ABS(X10),Y10,2)</f>
        <v>4.7702713444299659E-3</v>
      </c>
      <c r="AA10" s="20">
        <f>TINV(AC8,Y10)</f>
        <v>2.1009220402410378</v>
      </c>
      <c r="AB10" s="20">
        <f>Y6-W10*AA10</f>
        <v>1.1763740855472173</v>
      </c>
      <c r="AC10" s="20">
        <f>Y6+W10*AA10</f>
        <v>5.6014036922305612</v>
      </c>
      <c r="AD10" s="4" t="str">
        <f>IF(Z10&lt;AC8,"yes","no")</f>
        <v>yes</v>
      </c>
      <c r="AE10" s="20">
        <f>ABS(Y6)/SQRT(R9)</f>
        <v>1.3137280013745416</v>
      </c>
      <c r="AF10" s="20">
        <f>SQRT(X10^2/(X10^2+Y10))</f>
        <v>0.60431594575409697</v>
      </c>
      <c r="AH10" t="str">
        <f>AH3</f>
        <v>A</v>
      </c>
      <c r="AI10" t="str">
        <f>AH5</f>
        <v>C</v>
      </c>
      <c r="AJ10">
        <f>ABS(AI3-AI5)</f>
        <v>4</v>
      </c>
      <c r="AK10">
        <f>AJ10/AJ$6</f>
        <v>4.6518893163426389</v>
      </c>
      <c r="AL10" t="e">
        <f ca="1">AJ10-AM$6</f>
        <v>#NAME?</v>
      </c>
      <c r="AM10" t="e">
        <f ca="1">AJ10+AM$6</f>
        <v>#NAME?</v>
      </c>
      <c r="AN10" t="e">
        <f ca="1">[1]!QDIST(AK10,COUNT(AI$3:AI$5),AK$6)</f>
        <v>#NAME?</v>
      </c>
      <c r="AO10">
        <f>AJ10/SQRT(R$9)</f>
        <v>1.5506297721142128</v>
      </c>
    </row>
    <row r="11" spans="1:41" x14ac:dyDescent="0.35">
      <c r="A11" s="32">
        <v>2</v>
      </c>
      <c r="B11" s="36" t="s">
        <v>18</v>
      </c>
      <c r="C11" s="31" t="s">
        <v>26</v>
      </c>
      <c r="D11" s="31" t="s">
        <v>24</v>
      </c>
      <c r="E11" s="36">
        <v>7</v>
      </c>
      <c r="F11" s="31">
        <v>11</v>
      </c>
      <c r="G11" s="37">
        <v>9</v>
      </c>
      <c r="AH11" s="8" t="str">
        <f>AH4</f>
        <v>B</v>
      </c>
      <c r="AI11" s="8" t="str">
        <f>AH5</f>
        <v>C</v>
      </c>
      <c r="AJ11" s="8">
        <f>ABS(AI4-AI5)</f>
        <v>2.7777777777777786</v>
      </c>
      <c r="AK11" s="8">
        <f>AJ11/AJ$6</f>
        <v>3.2304786919046111</v>
      </c>
      <c r="AL11" s="8" t="e">
        <f ca="1">AJ11-AM$6</f>
        <v>#NAME?</v>
      </c>
      <c r="AM11" s="8" t="e">
        <f ca="1">AJ11+AM$6</f>
        <v>#NAME?</v>
      </c>
      <c r="AN11" s="8" t="e">
        <f ca="1">[1]!QDIST(AK11,COUNT(AI$3:AI$5),AK$6)</f>
        <v>#NAME?</v>
      </c>
      <c r="AO11" s="8">
        <f>AJ11/SQRT(R$9)</f>
        <v>1.0768262306348704</v>
      </c>
    </row>
    <row r="12" spans="1:41" x14ac:dyDescent="0.35">
      <c r="A12" s="32">
        <v>3</v>
      </c>
      <c r="B12" s="38" t="s">
        <v>26</v>
      </c>
      <c r="C12" s="39" t="s">
        <v>24</v>
      </c>
      <c r="D12" s="39" t="s">
        <v>18</v>
      </c>
      <c r="E12" s="38">
        <v>12</v>
      </c>
      <c r="F12" s="39">
        <v>3</v>
      </c>
      <c r="G12" s="40">
        <v>11</v>
      </c>
    </row>
    <row r="13" spans="1:41" x14ac:dyDescent="0.35">
      <c r="A13" s="41"/>
      <c r="B13" s="41"/>
      <c r="C13" s="41"/>
      <c r="D13" s="41"/>
      <c r="E13" s="41"/>
      <c r="F13" s="41"/>
      <c r="G1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Latin 1</vt:lpstr>
      <vt:lpstr>Latin 2</vt:lpstr>
      <vt:lpstr>Latin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2026-01-01T11:40:33Z</dcterms:created>
  <dcterms:modified xsi:type="dcterms:W3CDTF">2026-01-01T11:42:17Z</dcterms:modified>
</cp:coreProperties>
</file>