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4CF02B73-404A-491E-B818-DDABB94F52C8}" xr6:coauthVersionLast="47" xr6:coauthVersionMax="47" xr10:uidLastSave="{00000000-0000-0000-0000-000000000000}"/>
  <bookViews>
    <workbookView xWindow="-110" yWindow="-110" windowWidth="19420" windowHeight="10300" xr2:uid="{77186515-BD4C-4FAD-8FDD-CDEC46C3F26F}"/>
  </bookViews>
  <sheets>
    <sheet name="Title" sheetId="4" r:id="rId1"/>
    <sheet name="Latin" sheetId="1" r:id="rId2"/>
    <sheet name="Latin 1" sheetId="2" r:id="rId3"/>
    <sheet name="Latin 2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3" l="1"/>
  <c r="B18" i="3" s="1"/>
  <c r="B19" i="3" s="1"/>
  <c r="AE15" i="3"/>
  <c r="AD15" i="3"/>
  <c r="AE14" i="3"/>
  <c r="AD14" i="3"/>
  <c r="AE13" i="3"/>
  <c r="AD13" i="3"/>
  <c r="B13" i="3"/>
  <c r="B14" i="3" s="1"/>
  <c r="B15" i="3" s="1"/>
  <c r="AE12" i="3"/>
  <c r="AD12" i="3"/>
  <c r="AE11" i="3"/>
  <c r="AD11" i="3"/>
  <c r="AE10" i="3"/>
  <c r="AD10" i="3"/>
  <c r="M9" i="3"/>
  <c r="L9" i="3"/>
  <c r="B9" i="3"/>
  <c r="B10" i="3" s="1"/>
  <c r="B11" i="3" s="1"/>
  <c r="T7" i="3"/>
  <c r="F7" i="3"/>
  <c r="G7" i="3" s="1"/>
  <c r="B7" i="3"/>
  <c r="F6" i="3"/>
  <c r="I6" i="3" s="1"/>
  <c r="B6" i="3"/>
  <c r="I5" i="3"/>
  <c r="F5" i="3"/>
  <c r="B5" i="3"/>
  <c r="I4" i="3"/>
  <c r="G4" i="3"/>
  <c r="AV17" i="2"/>
  <c r="AU17" i="2"/>
  <c r="AV16" i="2"/>
  <c r="AU16" i="2"/>
  <c r="AV15" i="2"/>
  <c r="AU15" i="2"/>
  <c r="AV14" i="2"/>
  <c r="AU14" i="2"/>
  <c r="AV13" i="2"/>
  <c r="AU13" i="2"/>
  <c r="AV12" i="2"/>
  <c r="AU12" i="2"/>
  <c r="AD11" i="2"/>
  <c r="AC11" i="2"/>
  <c r="AE11" i="2" s="1"/>
  <c r="K11" i="2"/>
  <c r="J11" i="2"/>
  <c r="I11" i="2"/>
  <c r="H11" i="2"/>
  <c r="A11" i="2"/>
  <c r="A10" i="2"/>
  <c r="AK9" i="2"/>
  <c r="Y9" i="2"/>
  <c r="O9" i="2"/>
  <c r="A9" i="2"/>
  <c r="Y8" i="2"/>
  <c r="K8" i="2"/>
  <c r="J8" i="2"/>
  <c r="I8" i="2"/>
  <c r="H8" i="2"/>
  <c r="Y7" i="2"/>
  <c r="W7" i="2"/>
  <c r="W8" i="2" s="1"/>
  <c r="L7" i="2"/>
  <c r="G7" i="2"/>
  <c r="A7" i="2"/>
  <c r="Z6" i="2" a="1"/>
  <c r="Z6" i="2" s="1"/>
  <c r="Y6" i="2"/>
  <c r="X6" i="2" a="1"/>
  <c r="X6" i="2" s="1"/>
  <c r="L6" i="2"/>
  <c r="L8" i="2" s="1"/>
  <c r="G6" i="2"/>
  <c r="A6" i="2"/>
  <c r="P5" i="2"/>
  <c r="P8" i="2" s="1"/>
  <c r="O5" i="2"/>
  <c r="Q5" i="2" s="1"/>
  <c r="L5" i="2"/>
  <c r="G5" i="2"/>
  <c r="A5" i="2"/>
  <c r="L4" i="2"/>
  <c r="J3" i="2"/>
  <c r="K3" i="2" s="1"/>
  <c r="I3" i="2"/>
  <c r="C3" i="2"/>
  <c r="D3" i="2" s="1"/>
  <c r="E3" i="2" s="1"/>
  <c r="N18" i="1"/>
  <c r="N19" i="1" s="1"/>
  <c r="N17" i="1"/>
  <c r="N13" i="1"/>
  <c r="N14" i="1" s="1"/>
  <c r="N15" i="1" s="1"/>
  <c r="N9" i="1"/>
  <c r="N10" i="1" s="1"/>
  <c r="N11" i="1" s="1"/>
  <c r="G9" i="1"/>
  <c r="G10" i="1" s="1"/>
  <c r="G11" i="1" s="1"/>
  <c r="N5" i="1"/>
  <c r="N6" i="1" s="1"/>
  <c r="N7" i="1" s="1"/>
  <c r="G5" i="1"/>
  <c r="G6" i="1" s="1"/>
  <c r="G7" i="1" s="1"/>
  <c r="A5" i="1"/>
  <c r="A6" i="1" s="1"/>
  <c r="A7" i="1" s="1"/>
  <c r="I3" i="1"/>
  <c r="J3" i="1" s="1"/>
  <c r="K3" i="1" s="1"/>
  <c r="D3" i="1"/>
  <c r="E3" i="1" s="1"/>
  <c r="C3" i="1"/>
  <c r="U3" i="3" l="1" a="1"/>
  <c r="H5" i="3"/>
  <c r="AE3" i="3" a="1"/>
  <c r="Z8" i="2" a="1"/>
  <c r="Z8" i="2" s="1"/>
  <c r="X8" i="2" a="1"/>
  <c r="X8" i="2" s="1"/>
  <c r="W9" i="2"/>
  <c r="X7" i="2" a="1"/>
  <c r="X7" i="2" s="1"/>
  <c r="N9" i="3"/>
  <c r="P9" i="2"/>
  <c r="Q9" i="2" s="1"/>
  <c r="H4" i="3"/>
  <c r="Z7" i="2" a="1"/>
  <c r="Z7" i="2" s="1"/>
  <c r="P6" i="2"/>
  <c r="G6" i="3"/>
  <c r="H7" i="3"/>
  <c r="G5" i="3"/>
  <c r="H6" i="3"/>
  <c r="I7" i="3"/>
  <c r="M5" i="3" s="1"/>
  <c r="M6" i="3" l="1"/>
  <c r="L6" i="3" s="1"/>
  <c r="L5" i="3"/>
  <c r="M7" i="3"/>
  <c r="L7" i="3" s="1"/>
  <c r="P7" i="2"/>
  <c r="O7" i="2" s="1"/>
  <c r="O6" i="2"/>
  <c r="Z9" i="2" a="1"/>
  <c r="Z9" i="2" s="1"/>
  <c r="AV5" i="2" s="1" a="1"/>
  <c r="X9" i="2" a="1"/>
  <c r="X9" i="2" s="1"/>
  <c r="AE3" i="3"/>
  <c r="AE4" i="3"/>
  <c r="AE6" i="3"/>
  <c r="AE5" i="3"/>
  <c r="U6" i="3"/>
  <c r="U3" i="3"/>
  <c r="U5" i="3"/>
  <c r="U4" i="3"/>
  <c r="AV6" i="2" l="1"/>
  <c r="AV8" i="2"/>
  <c r="AV7" i="2"/>
  <c r="AV5" i="2"/>
  <c r="AD7" i="2"/>
  <c r="AF13" i="3"/>
  <c r="AF14" i="3"/>
  <c r="AJ15" i="3"/>
  <c r="AJ14" i="3"/>
  <c r="AJ13" i="3"/>
  <c r="AF10" i="3"/>
  <c r="AH7" i="3"/>
  <c r="AJ11" i="3"/>
  <c r="AJ10" i="3"/>
  <c r="AF12" i="3"/>
  <c r="AJ12" i="3"/>
  <c r="AF11" i="3"/>
  <c r="Q6" i="2"/>
  <c r="O8" i="2"/>
  <c r="T6" i="2" s="1"/>
  <c r="AL5" i="2" a="1"/>
  <c r="Q7" i="2"/>
  <c r="T7" i="2"/>
  <c r="N7" i="3"/>
  <c r="N5" i="3"/>
  <c r="L8" i="3"/>
  <c r="U7" i="3"/>
  <c r="N6" i="3"/>
  <c r="Q6" i="3"/>
  <c r="M8" i="3"/>
  <c r="AF15" i="3"/>
  <c r="AL7" i="2" l="1"/>
  <c r="AL6" i="2"/>
  <c r="AL8" i="2"/>
  <c r="AL5" i="2"/>
  <c r="AL9" i="2" s="1"/>
  <c r="AG7" i="3"/>
  <c r="U11" i="3"/>
  <c r="W11" i="3" s="1"/>
  <c r="AK15" i="3"/>
  <c r="AW12" i="2"/>
  <c r="BA15" i="2"/>
  <c r="BA16" i="2"/>
  <c r="BA13" i="2"/>
  <c r="AY9" i="2"/>
  <c r="AW14" i="2"/>
  <c r="BA17" i="2"/>
  <c r="BA14" i="2"/>
  <c r="AW13" i="2"/>
  <c r="BA12" i="2"/>
  <c r="Q8" i="2"/>
  <c r="R5" i="2" s="1"/>
  <c r="S5" i="2" s="1"/>
  <c r="T5" i="2"/>
  <c r="AK12" i="3"/>
  <c r="AW17" i="2"/>
  <c r="R6" i="2"/>
  <c r="S6" i="2" s="1"/>
  <c r="AK13" i="3"/>
  <c r="AC7" i="2"/>
  <c r="AD9" i="2"/>
  <c r="AC9" i="2" s="1"/>
  <c r="AD8" i="2"/>
  <c r="AC8" i="2" s="1"/>
  <c r="AD10" i="2"/>
  <c r="N8" i="3"/>
  <c r="O5" i="3"/>
  <c r="P5" i="3" s="1"/>
  <c r="Q5" i="3"/>
  <c r="Q7" i="3"/>
  <c r="AW15" i="2"/>
  <c r="AW16" i="2"/>
  <c r="AF7" i="3" l="1"/>
  <c r="S11" i="3"/>
  <c r="AL13" i="2"/>
  <c r="AN13" i="2" s="1"/>
  <c r="AX9" i="2"/>
  <c r="BB15" i="2"/>
  <c r="O6" i="3"/>
  <c r="P6" i="3" s="1"/>
  <c r="BB13" i="2"/>
  <c r="AA11" i="3"/>
  <c r="AK14" i="3"/>
  <c r="AH8" i="2"/>
  <c r="AE8" i="2"/>
  <c r="AE9" i="2"/>
  <c r="AE7" i="2"/>
  <c r="AC10" i="2"/>
  <c r="AE10" i="2" s="1"/>
  <c r="BB14" i="2" s="1"/>
  <c r="AK10" i="3"/>
  <c r="BB12" i="2"/>
  <c r="R7" i="2"/>
  <c r="S7" i="2" s="1"/>
  <c r="AK11" i="3"/>
  <c r="BB17" i="2"/>
  <c r="O7" i="3"/>
  <c r="P7" i="3" s="1"/>
  <c r="AR13" i="2" l="1"/>
  <c r="AH9" i="2"/>
  <c r="AJ13" i="2"/>
  <c r="AW9" i="2"/>
  <c r="AH7" i="2"/>
  <c r="AF7" i="2"/>
  <c r="AG7" i="2" s="1"/>
  <c r="BB16" i="2"/>
  <c r="AF9" i="2"/>
  <c r="AG9" i="2" s="1"/>
  <c r="Y11" i="3"/>
  <c r="X11" i="3"/>
  <c r="T11" i="3"/>
  <c r="AF8" i="2"/>
  <c r="AG8" i="2" s="1"/>
  <c r="AI7" i="3"/>
  <c r="AG15" i="3"/>
  <c r="AG14" i="3"/>
  <c r="AG12" i="3"/>
  <c r="AG10" i="3"/>
  <c r="AG11" i="3"/>
  <c r="AG13" i="3"/>
  <c r="V11" i="3" l="1"/>
  <c r="Z11" i="3" s="1"/>
  <c r="AB11" i="3"/>
  <c r="AZ9" i="2"/>
  <c r="AX14" i="2"/>
  <c r="AX16" i="2"/>
  <c r="AX15" i="2"/>
  <c r="AX12" i="2"/>
  <c r="AX17" i="2"/>
  <c r="AX13" i="2"/>
  <c r="AP13" i="2"/>
  <c r="AK13" i="2"/>
  <c r="AO13" i="2"/>
  <c r="AH15" i="3"/>
  <c r="AH10" i="3"/>
  <c r="AH11" i="3"/>
  <c r="AI10" i="3"/>
  <c r="AI15" i="3"/>
  <c r="AI11" i="3"/>
  <c r="AI13" i="3"/>
  <c r="AI12" i="3"/>
  <c r="AH14" i="3"/>
  <c r="AH13" i="3"/>
  <c r="AI14" i="3"/>
  <c r="AH12" i="3"/>
  <c r="AZ16" i="2" l="1"/>
  <c r="AY16" i="2"/>
  <c r="AZ14" i="2"/>
  <c r="AY14" i="2"/>
  <c r="AZ13" i="2"/>
  <c r="AY13" i="2"/>
  <c r="AZ12" i="2"/>
  <c r="AY15" i="2"/>
  <c r="AY12" i="2"/>
  <c r="AZ15" i="2"/>
  <c r="AZ17" i="2"/>
  <c r="AY17" i="2"/>
  <c r="AM13" i="2"/>
  <c r="AQ13" i="2" s="1"/>
  <c r="AS13" i="2"/>
</calcChain>
</file>

<file path=xl/sharedStrings.xml><?xml version="1.0" encoding="utf-8"?>
<sst xmlns="http://schemas.openxmlformats.org/spreadsheetml/2006/main" count="232" uniqueCount="68">
  <si>
    <t>Latin Squares Design</t>
  </si>
  <si>
    <t>Excel Format</t>
  </si>
  <si>
    <t>Standard Format</t>
  </si>
  <si>
    <t>row</t>
  </si>
  <si>
    <t>col</t>
  </si>
  <si>
    <t>treat</t>
  </si>
  <si>
    <t>data</t>
  </si>
  <si>
    <t>A = 4</t>
  </si>
  <si>
    <t>B = 2</t>
  </si>
  <si>
    <t>C = 5</t>
  </si>
  <si>
    <t>D = 7</t>
  </si>
  <si>
    <t>A</t>
  </si>
  <si>
    <t>B</t>
  </si>
  <si>
    <t>C</t>
  </si>
  <si>
    <t>D</t>
  </si>
  <si>
    <t>B = 1</t>
  </si>
  <si>
    <t>C = 2</t>
  </si>
  <si>
    <t>D = 6</t>
  </si>
  <si>
    <t>A = 5</t>
  </si>
  <si>
    <t>C = 8</t>
  </si>
  <si>
    <t>D = 9</t>
  </si>
  <si>
    <t>A = 6</t>
  </si>
  <si>
    <t>B = 3</t>
  </si>
  <si>
    <t>D = 11</t>
  </si>
  <si>
    <t>A = 3</t>
  </si>
  <si>
    <t>B = 7</t>
  </si>
  <si>
    <t>Latin Squares Design - Excel format</t>
  </si>
  <si>
    <t>ANOVA</t>
  </si>
  <si>
    <t>Alpha</t>
  </si>
  <si>
    <t>Descriptive Statistics</t>
  </si>
  <si>
    <t>Latin Square Design</t>
  </si>
  <si>
    <t>TREATMENT CONTRASTS</t>
  </si>
  <si>
    <t>TUKEY HSD - TREATMENT</t>
  </si>
  <si>
    <t>SS</t>
  </si>
  <si>
    <t>df</t>
  </si>
  <si>
    <t>MS</t>
  </si>
  <si>
    <t>F</t>
  </si>
  <si>
    <t>p-value</t>
  </si>
  <si>
    <t>p eta-sq</t>
  </si>
  <si>
    <t>group</t>
  </si>
  <si>
    <t>contrast</t>
  </si>
  <si>
    <t>mean</t>
  </si>
  <si>
    <t>std err</t>
  </si>
  <si>
    <t>q-crit</t>
  </si>
  <si>
    <t>mean-crit</t>
  </si>
  <si>
    <t>Treat</t>
  </si>
  <si>
    <t>Rows</t>
  </si>
  <si>
    <t>Cols</t>
  </si>
  <si>
    <t>Treatment</t>
  </si>
  <si>
    <t>Error</t>
  </si>
  <si>
    <t>Total</t>
  </si>
  <si>
    <t>Columns</t>
  </si>
  <si>
    <t>Q TEST</t>
  </si>
  <si>
    <t>T TEST</t>
  </si>
  <si>
    <t>group 1</t>
  </si>
  <si>
    <t>group 2</t>
  </si>
  <si>
    <t>q-stat</t>
  </si>
  <si>
    <t>lower</t>
  </si>
  <si>
    <t>upper</t>
  </si>
  <si>
    <t>Cohen d</t>
  </si>
  <si>
    <t>t-stat</t>
  </si>
  <si>
    <t>t-crit</t>
  </si>
  <si>
    <t>sig</t>
  </si>
  <si>
    <t>effect r</t>
  </si>
  <si>
    <t>Latin Squares - standard format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</si>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</sst>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10" xfId="0" applyFont="1" applyBorder="1" applyAlignment="1">
      <alignment horizontal="center"/>
    </xf>
    <xf numFmtId="0" fontId="0" fillId="2" borderId="3" xfId="0" applyFill="1" applyBorder="1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0" xfId="0" applyFill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8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/>
    <xf numFmtId="0" fontId="0" fillId="0" borderId="1" xfId="0" applyBorder="1"/>
    <xf numFmtId="0" fontId="0" fillId="2" borderId="17" xfId="0" applyFill="1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QCRIT"/>
      <definedName name="QD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27A8-99C2-4D82-BED0-DCFD168CFE5A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65</v>
      </c>
    </row>
    <row r="2" spans="1:13" x14ac:dyDescent="0.35">
      <c r="A2" t="s">
        <v>0</v>
      </c>
    </row>
    <row r="4" spans="1:13" x14ac:dyDescent="0.35">
      <c r="A4" t="s">
        <v>66</v>
      </c>
      <c r="B4" s="35">
        <v>46023</v>
      </c>
    </row>
    <row r="6" spans="1:13" x14ac:dyDescent="0.35">
      <c r="A6" s="36" t="s">
        <v>67</v>
      </c>
    </row>
    <row r="10" spans="1:13" ht="18.5" x14ac:dyDescent="0.45">
      <c r="M10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2AFFC-FC5E-43F2-BCE9-327F84E15B4B}">
  <sheetPr codeName="Sheet39"/>
  <dimension ref="A1:P19"/>
  <sheetViews>
    <sheetView workbookViewId="0"/>
  </sheetViews>
  <sheetFormatPr defaultRowHeight="14.5" x14ac:dyDescent="0.35"/>
  <sheetData>
    <row r="1" spans="1:16" x14ac:dyDescent="0.35">
      <c r="A1" s="1" t="s">
        <v>0</v>
      </c>
      <c r="G1" t="s">
        <v>1</v>
      </c>
      <c r="M1" t="s">
        <v>2</v>
      </c>
    </row>
    <row r="3" spans="1:16" x14ac:dyDescent="0.35">
      <c r="A3" s="2"/>
      <c r="B3" s="2">
        <v>1</v>
      </c>
      <c r="C3" s="2">
        <f>B3+1</f>
        <v>2</v>
      </c>
      <c r="D3" s="2">
        <f>C3+1</f>
        <v>3</v>
      </c>
      <c r="E3" s="2">
        <f>D3+1</f>
        <v>4</v>
      </c>
      <c r="F3" s="2"/>
      <c r="H3" s="2">
        <v>1</v>
      </c>
      <c r="I3" s="2">
        <f>H3+1</f>
        <v>2</v>
      </c>
      <c r="J3" s="2">
        <f>I3+1</f>
        <v>3</v>
      </c>
      <c r="K3" s="2">
        <f>J3+1</f>
        <v>4</v>
      </c>
      <c r="M3" s="3" t="s">
        <v>3</v>
      </c>
      <c r="N3" s="3" t="s">
        <v>4</v>
      </c>
      <c r="O3" s="3" t="s">
        <v>5</v>
      </c>
      <c r="P3" s="3" t="s">
        <v>6</v>
      </c>
    </row>
    <row r="4" spans="1:16" x14ac:dyDescent="0.35">
      <c r="A4" s="2">
        <v>1</v>
      </c>
      <c r="B4" s="4" t="s">
        <v>7</v>
      </c>
      <c r="C4" s="5" t="s">
        <v>8</v>
      </c>
      <c r="D4" s="5" t="s">
        <v>9</v>
      </c>
      <c r="E4" s="6" t="s">
        <v>10</v>
      </c>
      <c r="F4" s="2"/>
      <c r="G4" s="2">
        <v>1</v>
      </c>
      <c r="H4" s="4" t="s">
        <v>11</v>
      </c>
      <c r="I4" s="5" t="s">
        <v>12</v>
      </c>
      <c r="J4" s="5" t="s">
        <v>13</v>
      </c>
      <c r="K4" s="6" t="s">
        <v>14</v>
      </c>
      <c r="M4" s="2">
        <v>1</v>
      </c>
      <c r="N4" s="2">
        <v>1</v>
      </c>
      <c r="O4" s="2" t="s">
        <v>11</v>
      </c>
      <c r="P4" s="2">
        <v>4</v>
      </c>
    </row>
    <row r="5" spans="1:16" x14ac:dyDescent="0.35">
      <c r="A5" s="2">
        <f>A4+1</f>
        <v>2</v>
      </c>
      <c r="B5" s="7" t="s">
        <v>15</v>
      </c>
      <c r="C5" s="2" t="s">
        <v>16</v>
      </c>
      <c r="D5" s="2" t="s">
        <v>17</v>
      </c>
      <c r="E5" s="8" t="s">
        <v>18</v>
      </c>
      <c r="F5" s="2"/>
      <c r="G5" s="2">
        <f>G4+1</f>
        <v>2</v>
      </c>
      <c r="H5" s="7" t="s">
        <v>12</v>
      </c>
      <c r="I5" s="2" t="s">
        <v>13</v>
      </c>
      <c r="J5" s="2" t="s">
        <v>14</v>
      </c>
      <c r="K5" s="8" t="s">
        <v>11</v>
      </c>
      <c r="M5" s="2">
        <v>1</v>
      </c>
      <c r="N5" s="2">
        <f>N4+1</f>
        <v>2</v>
      </c>
      <c r="O5" s="2" t="s">
        <v>12</v>
      </c>
      <c r="P5" s="2">
        <v>2</v>
      </c>
    </row>
    <row r="6" spans="1:16" x14ac:dyDescent="0.35">
      <c r="A6" s="2">
        <f>A5+1</f>
        <v>3</v>
      </c>
      <c r="B6" s="7" t="s">
        <v>19</v>
      </c>
      <c r="C6" s="2" t="s">
        <v>20</v>
      </c>
      <c r="D6" s="2" t="s">
        <v>21</v>
      </c>
      <c r="E6" s="8" t="s">
        <v>22</v>
      </c>
      <c r="F6" s="2"/>
      <c r="G6" s="2">
        <f>G5+1</f>
        <v>3</v>
      </c>
      <c r="H6" s="7" t="s">
        <v>13</v>
      </c>
      <c r="I6" s="2" t="s">
        <v>14</v>
      </c>
      <c r="J6" s="2" t="s">
        <v>11</v>
      </c>
      <c r="K6" s="8" t="s">
        <v>12</v>
      </c>
      <c r="M6" s="2">
        <v>1</v>
      </c>
      <c r="N6" s="2">
        <f>N5+1</f>
        <v>3</v>
      </c>
      <c r="O6" s="2" t="s">
        <v>13</v>
      </c>
      <c r="P6" s="2">
        <v>5</v>
      </c>
    </row>
    <row r="7" spans="1:16" x14ac:dyDescent="0.35">
      <c r="A7" s="2">
        <f>A6+1</f>
        <v>4</v>
      </c>
      <c r="B7" s="9" t="s">
        <v>23</v>
      </c>
      <c r="C7" s="10" t="s">
        <v>24</v>
      </c>
      <c r="D7" s="10" t="s">
        <v>25</v>
      </c>
      <c r="E7" s="11" t="s">
        <v>19</v>
      </c>
      <c r="F7" s="2"/>
      <c r="G7" s="2">
        <f>G6+1</f>
        <v>4</v>
      </c>
      <c r="H7" s="9" t="s">
        <v>14</v>
      </c>
      <c r="I7" s="10" t="s">
        <v>11</v>
      </c>
      <c r="J7" s="10" t="s">
        <v>12</v>
      </c>
      <c r="K7" s="11" t="s">
        <v>13</v>
      </c>
      <c r="M7" s="2">
        <v>1</v>
      </c>
      <c r="N7" s="2">
        <f>N6+1</f>
        <v>4</v>
      </c>
      <c r="O7" s="2" t="s">
        <v>14</v>
      </c>
      <c r="P7" s="2">
        <v>7</v>
      </c>
    </row>
    <row r="8" spans="1:16" x14ac:dyDescent="0.35">
      <c r="G8" s="2">
        <v>1</v>
      </c>
      <c r="H8" s="4">
        <v>4</v>
      </c>
      <c r="I8" s="5">
        <v>2</v>
      </c>
      <c r="J8" s="5">
        <v>5</v>
      </c>
      <c r="K8" s="6">
        <v>7</v>
      </c>
      <c r="M8" s="2">
        <v>2</v>
      </c>
      <c r="N8" s="2">
        <v>1</v>
      </c>
      <c r="O8" s="2" t="s">
        <v>12</v>
      </c>
      <c r="P8" s="2">
        <v>1</v>
      </c>
    </row>
    <row r="9" spans="1:16" x14ac:dyDescent="0.35">
      <c r="G9" s="2">
        <f>G8+1</f>
        <v>2</v>
      </c>
      <c r="H9" s="7">
        <v>1</v>
      </c>
      <c r="I9" s="2">
        <v>6</v>
      </c>
      <c r="J9" s="2">
        <v>6</v>
      </c>
      <c r="K9" s="8">
        <v>5</v>
      </c>
      <c r="M9" s="2">
        <v>2</v>
      </c>
      <c r="N9" s="2">
        <f>N8+1</f>
        <v>2</v>
      </c>
      <c r="O9" s="2" t="s">
        <v>13</v>
      </c>
      <c r="P9" s="2">
        <v>6</v>
      </c>
    </row>
    <row r="10" spans="1:16" x14ac:dyDescent="0.35">
      <c r="G10" s="2">
        <f>G9+1</f>
        <v>3</v>
      </c>
      <c r="H10" s="7">
        <v>8</v>
      </c>
      <c r="I10" s="2">
        <v>9</v>
      </c>
      <c r="J10" s="2">
        <v>6</v>
      </c>
      <c r="K10" s="8">
        <v>3</v>
      </c>
      <c r="M10" s="2">
        <v>2</v>
      </c>
      <c r="N10" s="2">
        <f>N9+1</f>
        <v>3</v>
      </c>
      <c r="O10" s="2" t="s">
        <v>14</v>
      </c>
      <c r="P10" s="2">
        <v>6</v>
      </c>
    </row>
    <row r="11" spans="1:16" x14ac:dyDescent="0.35">
      <c r="G11" s="2">
        <f>G10+1</f>
        <v>4</v>
      </c>
      <c r="H11" s="9">
        <v>11</v>
      </c>
      <c r="I11" s="10">
        <v>3</v>
      </c>
      <c r="J11" s="10">
        <v>7</v>
      </c>
      <c r="K11" s="11">
        <v>8</v>
      </c>
      <c r="M11" s="2">
        <v>2</v>
      </c>
      <c r="N11" s="2">
        <f>N10+1</f>
        <v>4</v>
      </c>
      <c r="O11" s="2" t="s">
        <v>11</v>
      </c>
      <c r="P11" s="2">
        <v>5</v>
      </c>
    </row>
    <row r="12" spans="1:16" x14ac:dyDescent="0.35">
      <c r="M12" s="2">
        <v>3</v>
      </c>
      <c r="N12" s="2">
        <v>1</v>
      </c>
      <c r="O12" s="2" t="s">
        <v>13</v>
      </c>
      <c r="P12" s="2">
        <v>8</v>
      </c>
    </row>
    <row r="13" spans="1:16" x14ac:dyDescent="0.35">
      <c r="M13" s="2">
        <v>3</v>
      </c>
      <c r="N13" s="2">
        <f>N12+1</f>
        <v>2</v>
      </c>
      <c r="O13" s="2" t="s">
        <v>14</v>
      </c>
      <c r="P13" s="2">
        <v>9</v>
      </c>
    </row>
    <row r="14" spans="1:16" x14ac:dyDescent="0.35">
      <c r="M14" s="2">
        <v>3</v>
      </c>
      <c r="N14" s="2">
        <f>N13+1</f>
        <v>3</v>
      </c>
      <c r="O14" s="2" t="s">
        <v>11</v>
      </c>
      <c r="P14" s="2">
        <v>6</v>
      </c>
    </row>
    <row r="15" spans="1:16" x14ac:dyDescent="0.35">
      <c r="M15" s="2">
        <v>3</v>
      </c>
      <c r="N15" s="2">
        <f>N14+1</f>
        <v>4</v>
      </c>
      <c r="O15" s="2" t="s">
        <v>12</v>
      </c>
      <c r="P15" s="2">
        <v>3</v>
      </c>
    </row>
    <row r="16" spans="1:16" x14ac:dyDescent="0.35">
      <c r="M16" s="2">
        <v>4</v>
      </c>
      <c r="N16" s="2">
        <v>1</v>
      </c>
      <c r="O16" s="2" t="s">
        <v>14</v>
      </c>
      <c r="P16" s="2">
        <v>11</v>
      </c>
    </row>
    <row r="17" spans="13:16" x14ac:dyDescent="0.35">
      <c r="M17" s="2">
        <v>4</v>
      </c>
      <c r="N17" s="2">
        <f>N16+1</f>
        <v>2</v>
      </c>
      <c r="O17" s="2" t="s">
        <v>11</v>
      </c>
      <c r="P17" s="2">
        <v>3</v>
      </c>
    </row>
    <row r="18" spans="13:16" x14ac:dyDescent="0.35">
      <c r="M18" s="2">
        <v>4</v>
      </c>
      <c r="N18" s="2">
        <f>N17+1</f>
        <v>3</v>
      </c>
      <c r="O18" s="2" t="s">
        <v>12</v>
      </c>
      <c r="P18" s="2">
        <v>7</v>
      </c>
    </row>
    <row r="19" spans="13:16" x14ac:dyDescent="0.35">
      <c r="M19" s="10">
        <v>4</v>
      </c>
      <c r="N19" s="10">
        <f>N18+1</f>
        <v>4</v>
      </c>
      <c r="O19" s="10" t="s">
        <v>13</v>
      </c>
      <c r="P19" s="10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2F80A-69D6-4A9F-9E88-BEA261C9733E}">
  <sheetPr codeName="Sheet38"/>
  <dimension ref="A1:BB17"/>
  <sheetViews>
    <sheetView workbookViewId="0"/>
  </sheetViews>
  <sheetFormatPr defaultRowHeight="14.5" x14ac:dyDescent="0.35"/>
  <cols>
    <col min="1" max="6" width="4.453125" customWidth="1"/>
    <col min="7" max="11" width="4.7265625" customWidth="1"/>
    <col min="12" max="12" width="7" customWidth="1"/>
    <col min="13" max="13" width="4.453125" customWidth="1"/>
    <col min="14" max="14" width="7" customWidth="1"/>
    <col min="16" max="16" width="4.81640625" customWidth="1"/>
    <col min="20" max="20" width="8.7265625" customWidth="1"/>
    <col min="21" max="21" width="4.7265625" customWidth="1"/>
    <col min="24" max="26" width="7" customWidth="1"/>
    <col min="27" max="27" width="3.36328125" customWidth="1"/>
    <col min="30" max="30" width="4.6328125" customWidth="1"/>
  </cols>
  <sheetData>
    <row r="1" spans="1:54" x14ac:dyDescent="0.35">
      <c r="A1" s="1" t="s">
        <v>26</v>
      </c>
    </row>
    <row r="3" spans="1:54" ht="15" thickBot="1" x14ac:dyDescent="0.4">
      <c r="B3" s="2">
        <v>1</v>
      </c>
      <c r="C3" s="2">
        <f>B3+1</f>
        <v>2</v>
      </c>
      <c r="D3" s="2">
        <f>C3+1</f>
        <v>3</v>
      </c>
      <c r="E3" s="2">
        <f>D3+1</f>
        <v>4</v>
      </c>
      <c r="F3" s="2"/>
      <c r="H3" s="2">
        <v>1</v>
      </c>
      <c r="I3" s="2">
        <f>H3+1</f>
        <v>2</v>
      </c>
      <c r="J3" s="2">
        <f>I3+1</f>
        <v>3</v>
      </c>
      <c r="K3" s="2">
        <f>J3+1</f>
        <v>4</v>
      </c>
      <c r="N3" t="s">
        <v>27</v>
      </c>
      <c r="R3" s="2" t="s">
        <v>28</v>
      </c>
      <c r="S3" s="2">
        <v>0.05</v>
      </c>
      <c r="U3" s="2"/>
      <c r="X3" t="s">
        <v>29</v>
      </c>
      <c r="AB3" t="s">
        <v>30</v>
      </c>
      <c r="AJ3" t="s">
        <v>31</v>
      </c>
      <c r="AU3" t="s">
        <v>32</v>
      </c>
      <c r="AY3" t="s">
        <v>28</v>
      </c>
      <c r="AZ3">
        <v>0.05</v>
      </c>
    </row>
    <row r="4" spans="1:54" ht="15" thickTop="1" x14ac:dyDescent="0.35">
      <c r="A4" s="2">
        <v>1</v>
      </c>
      <c r="B4" s="4" t="s">
        <v>11</v>
      </c>
      <c r="C4" s="5" t="s">
        <v>12</v>
      </c>
      <c r="D4" s="5" t="s">
        <v>13</v>
      </c>
      <c r="E4" s="6" t="s">
        <v>14</v>
      </c>
      <c r="F4" s="2"/>
      <c r="G4" s="2">
        <v>1</v>
      </c>
      <c r="H4" s="4">
        <v>4</v>
      </c>
      <c r="I4" s="5">
        <v>2</v>
      </c>
      <c r="J4" s="5">
        <v>5</v>
      </c>
      <c r="K4" s="6">
        <v>7</v>
      </c>
      <c r="L4" s="12">
        <f>AVERAGE(H4:K4)</f>
        <v>4.5</v>
      </c>
      <c r="N4" s="13"/>
      <c r="O4" s="13" t="s">
        <v>33</v>
      </c>
      <c r="P4" s="13" t="s">
        <v>34</v>
      </c>
      <c r="Q4" s="13" t="s">
        <v>35</v>
      </c>
      <c r="R4" s="13" t="s">
        <v>36</v>
      </c>
      <c r="S4" s="13" t="s">
        <v>37</v>
      </c>
      <c r="T4" s="13" t="s">
        <v>38</v>
      </c>
      <c r="U4" s="2"/>
      <c r="AJ4" s="13" t="s">
        <v>39</v>
      </c>
      <c r="AK4" s="13" t="s">
        <v>40</v>
      </c>
      <c r="AL4" s="13" t="s">
        <v>41</v>
      </c>
      <c r="AU4" s="13" t="s">
        <v>39</v>
      </c>
      <c r="AV4" s="13" t="s">
        <v>41</v>
      </c>
      <c r="AW4" s="13" t="s">
        <v>42</v>
      </c>
      <c r="AX4" s="13" t="s">
        <v>34</v>
      </c>
      <c r="AY4" s="13" t="s">
        <v>43</v>
      </c>
      <c r="AZ4" s="13" t="s">
        <v>44</v>
      </c>
    </row>
    <row r="5" spans="1:54" ht="15" thickBot="1" x14ac:dyDescent="0.4">
      <c r="A5" s="2">
        <f>A4+1</f>
        <v>2</v>
      </c>
      <c r="B5" s="7" t="s">
        <v>12</v>
      </c>
      <c r="C5" s="2" t="s">
        <v>13</v>
      </c>
      <c r="D5" s="2" t="s">
        <v>14</v>
      </c>
      <c r="E5" s="8" t="s">
        <v>11</v>
      </c>
      <c r="F5" s="2"/>
      <c r="G5" s="2">
        <f>G4+1</f>
        <v>2</v>
      </c>
      <c r="H5" s="7">
        <v>1</v>
      </c>
      <c r="I5" s="2">
        <v>6</v>
      </c>
      <c r="J5" s="2">
        <v>6</v>
      </c>
      <c r="K5" s="8">
        <v>5</v>
      </c>
      <c r="L5" s="12">
        <f>AVERAGE(H5:K5)</f>
        <v>4.5</v>
      </c>
      <c r="N5" t="s">
        <v>45</v>
      </c>
      <c r="O5">
        <f>DEVSQ(H11:K11)*(P5+1)</f>
        <v>60.1875</v>
      </c>
      <c r="P5">
        <f>COUNT(B8:B11)-1</f>
        <v>3</v>
      </c>
      <c r="Q5">
        <f>O5/P5</f>
        <v>20.0625</v>
      </c>
      <c r="R5">
        <f>Q5/Q8</f>
        <v>5.7664670658682633</v>
      </c>
      <c r="S5">
        <f>FDIST(R5,P5,P8)</f>
        <v>3.3540115586941324E-2</v>
      </c>
      <c r="T5" s="2">
        <f>O5/(O5+O8)</f>
        <v>0.74248265227447952</v>
      </c>
      <c r="U5" s="2"/>
      <c r="W5" s="2"/>
      <c r="X5" s="2" t="s">
        <v>3</v>
      </c>
      <c r="Y5" s="2" t="s">
        <v>4</v>
      </c>
      <c r="Z5" s="2" t="s">
        <v>5</v>
      </c>
      <c r="AB5" t="s">
        <v>27</v>
      </c>
      <c r="AF5" s="2" t="s">
        <v>28</v>
      </c>
      <c r="AG5" s="2">
        <v>0.05</v>
      </c>
      <c r="AJ5" s="5" t="s">
        <v>11</v>
      </c>
      <c r="AK5" s="14">
        <v>-0.5</v>
      </c>
      <c r="AL5" s="15">
        <f t="array" ref="AL5:AL8">Z6:Z9</f>
        <v>4.5</v>
      </c>
      <c r="AU5" s="5" t="s">
        <v>11</v>
      </c>
      <c r="AV5" s="15">
        <f t="array" ref="AV5:AV8">Z6:Z9</f>
        <v>4.5</v>
      </c>
      <c r="AW5" s="15"/>
      <c r="AX5" s="15"/>
      <c r="AY5" s="15"/>
      <c r="AZ5" s="15"/>
    </row>
    <row r="6" spans="1:54" ht="15" thickTop="1" x14ac:dyDescent="0.35">
      <c r="A6" s="2">
        <f>A5+1</f>
        <v>3</v>
      </c>
      <c r="B6" s="7" t="s">
        <v>13</v>
      </c>
      <c r="C6" s="2" t="s">
        <v>14</v>
      </c>
      <c r="D6" s="2" t="s">
        <v>11</v>
      </c>
      <c r="E6" s="8" t="s">
        <v>12</v>
      </c>
      <c r="F6" s="2"/>
      <c r="G6" s="2">
        <f>G5+1</f>
        <v>3</v>
      </c>
      <c r="H6" s="7">
        <v>8</v>
      </c>
      <c r="I6" s="2">
        <v>9</v>
      </c>
      <c r="J6" s="2">
        <v>6</v>
      </c>
      <c r="K6" s="8">
        <v>3</v>
      </c>
      <c r="L6" s="12">
        <f>AVERAGE(H6:K6)</f>
        <v>6.5</v>
      </c>
      <c r="N6" t="s">
        <v>46</v>
      </c>
      <c r="O6">
        <f>DEVSQ(L4:L7)*(P6+1)</f>
        <v>23.6875</v>
      </c>
      <c r="P6">
        <f>P5</f>
        <v>3</v>
      </c>
      <c r="Q6">
        <f>O6/P6</f>
        <v>7.895833333333333</v>
      </c>
      <c r="R6">
        <f>Q6/Q8</f>
        <v>2.2694610778443112</v>
      </c>
      <c r="S6">
        <f>FDIST(R6,P6,P8)</f>
        <v>0.18068159246384277</v>
      </c>
      <c r="T6" s="2">
        <f>O6/(O6+O8)</f>
        <v>0.53155680224403923</v>
      </c>
      <c r="U6" s="2"/>
      <c r="W6">
        <v>1</v>
      </c>
      <c r="X6" s="17">
        <f t="array" ref="X6">AVERAGE(IF($A$4:$A$7=W6,$B$8:$E$11,""))</f>
        <v>4.5</v>
      </c>
      <c r="Y6" s="18">
        <f>AVERAGE(B8:B11)</f>
        <v>6</v>
      </c>
      <c r="Z6" s="19">
        <f t="array" ref="Z6">AVERAGE(IF($B$4:$E$7=CHAR(64+W6),$B$8:$E$11,""))</f>
        <v>4.5</v>
      </c>
      <c r="AB6" s="13"/>
      <c r="AC6" s="13" t="s">
        <v>33</v>
      </c>
      <c r="AD6" s="13" t="s">
        <v>34</v>
      </c>
      <c r="AE6" s="13" t="s">
        <v>35</v>
      </c>
      <c r="AF6" s="13" t="s">
        <v>36</v>
      </c>
      <c r="AG6" s="13" t="s">
        <v>37</v>
      </c>
      <c r="AH6" s="13" t="s">
        <v>38</v>
      </c>
      <c r="AJ6" s="2" t="s">
        <v>12</v>
      </c>
      <c r="AK6" s="20">
        <v>-0.5</v>
      </c>
      <c r="AL6">
        <v>3.25</v>
      </c>
      <c r="AU6" s="2" t="s">
        <v>12</v>
      </c>
      <c r="AV6">
        <v>3.25</v>
      </c>
    </row>
    <row r="7" spans="1:54" x14ac:dyDescent="0.35">
      <c r="A7" s="2">
        <f>A6+1</f>
        <v>4</v>
      </c>
      <c r="B7" s="9" t="s">
        <v>14</v>
      </c>
      <c r="C7" s="10" t="s">
        <v>11</v>
      </c>
      <c r="D7" s="10" t="s">
        <v>12</v>
      </c>
      <c r="E7" s="11" t="s">
        <v>13</v>
      </c>
      <c r="F7" s="2"/>
      <c r="G7" s="2">
        <f>G6+1</f>
        <v>4</v>
      </c>
      <c r="H7" s="9">
        <v>11</v>
      </c>
      <c r="I7" s="10">
        <v>3</v>
      </c>
      <c r="J7" s="10">
        <v>7</v>
      </c>
      <c r="K7" s="11">
        <v>8</v>
      </c>
      <c r="L7" s="12">
        <f>AVERAGE(H7:K7)</f>
        <v>7.25</v>
      </c>
      <c r="N7" t="s">
        <v>47</v>
      </c>
      <c r="O7">
        <f>DEVSQ(H8:K8)*(P7+1)</f>
        <v>2.6875</v>
      </c>
      <c r="P7">
        <f>P6</f>
        <v>3</v>
      </c>
      <c r="Q7">
        <f>O7/P7</f>
        <v>0.89583333333333337</v>
      </c>
      <c r="R7">
        <f>Q7/Q8</f>
        <v>0.25748502994011979</v>
      </c>
      <c r="S7">
        <f>FDIST(R7,P7,P8)</f>
        <v>0.85359994756545676</v>
      </c>
      <c r="T7" s="2">
        <f>O7/(O7+O8)</f>
        <v>0.11405835543766578</v>
      </c>
      <c r="U7" s="2"/>
      <c r="W7">
        <f>W6+1</f>
        <v>2</v>
      </c>
      <c r="X7" s="21">
        <f t="array" ref="X7">AVERAGE(IF($A$4:$A$7=W7,$B$8:$E$11,""))</f>
        <v>4.5</v>
      </c>
      <c r="Y7">
        <f>AVERAGE(C8:C11)</f>
        <v>5</v>
      </c>
      <c r="Z7" s="22">
        <f t="array" ref="Z7">AVERAGE(IF($B$4:$E$7=CHAR(64+W7),$B$8:$E$11,""))</f>
        <v>3.25</v>
      </c>
      <c r="AB7" t="s">
        <v>48</v>
      </c>
      <c r="AC7">
        <f>DEVSQ(Z6:Z9)*(AD7+1)</f>
        <v>60.1875</v>
      </c>
      <c r="AD7">
        <f>COUNT(Z6:Z9)-1</f>
        <v>3</v>
      </c>
      <c r="AE7">
        <f>AC7/AD7</f>
        <v>20.0625</v>
      </c>
      <c r="AF7">
        <f>AE7/AE10</f>
        <v>5.7664670658682633</v>
      </c>
      <c r="AG7">
        <f>FDIST(AF7,AD7,AD10)</f>
        <v>3.3540115586941324E-2</v>
      </c>
      <c r="AH7" s="2">
        <f>AC7/(AC7+AC10)</f>
        <v>0.74248265227447952</v>
      </c>
      <c r="AJ7" s="2" t="s">
        <v>13</v>
      </c>
      <c r="AK7" s="20"/>
      <c r="AL7">
        <v>6.75</v>
      </c>
      <c r="AU7" s="2" t="s">
        <v>13</v>
      </c>
      <c r="AV7">
        <v>6.75</v>
      </c>
    </row>
    <row r="8" spans="1:54" x14ac:dyDescent="0.35">
      <c r="A8" s="2">
        <v>1</v>
      </c>
      <c r="B8" s="23">
        <v>4</v>
      </c>
      <c r="C8" s="24">
        <v>2</v>
      </c>
      <c r="D8" s="24">
        <v>5</v>
      </c>
      <c r="E8" s="25">
        <v>7</v>
      </c>
      <c r="F8" s="2"/>
      <c r="G8" s="2"/>
      <c r="H8" s="2">
        <f>AVERAGE(H4:H7)</f>
        <v>6</v>
      </c>
      <c r="I8" s="2">
        <f>AVERAGE(I4:I7)</f>
        <v>5</v>
      </c>
      <c r="J8" s="2">
        <f>AVERAGE(J4:J7)</f>
        <v>6</v>
      </c>
      <c r="K8" s="2">
        <f>AVERAGE(K4:K7)</f>
        <v>5.75</v>
      </c>
      <c r="L8" s="12">
        <f>AVERAGE(L4:L7)</f>
        <v>5.6875</v>
      </c>
      <c r="N8" t="s">
        <v>49</v>
      </c>
      <c r="O8">
        <f>O9-SUM(O5:O7)</f>
        <v>20.875</v>
      </c>
      <c r="P8">
        <f>P5*(P5-1)</f>
        <v>6</v>
      </c>
      <c r="Q8">
        <f>O8/P8</f>
        <v>3.4791666666666665</v>
      </c>
      <c r="U8" s="2"/>
      <c r="W8">
        <f t="shared" ref="W8:W9" si="0">W7+1</f>
        <v>3</v>
      </c>
      <c r="X8" s="21">
        <f t="array" ref="X8">AVERAGE(IF($A$4:$A$7=W8,$B$8:$E$11,""))</f>
        <v>6.5</v>
      </c>
      <c r="Y8">
        <f>AVERAGE(D8:D11)</f>
        <v>6</v>
      </c>
      <c r="Z8" s="22">
        <f t="array" ref="Z8">AVERAGE(IF($B$4:$E$7=CHAR(64+W8),$B$8:$E$11,""))</f>
        <v>6.75</v>
      </c>
      <c r="AB8" t="s">
        <v>46</v>
      </c>
      <c r="AC8">
        <f>DEVSQ(X6:X9)*(AD8+1)</f>
        <v>23.6875</v>
      </c>
      <c r="AD8">
        <f>AD7</f>
        <v>3</v>
      </c>
      <c r="AE8">
        <f>AC8/AD8</f>
        <v>7.895833333333333</v>
      </c>
      <c r="AF8">
        <f>AE8/AE10</f>
        <v>2.2694610778443112</v>
      </c>
      <c r="AG8">
        <f>FDIST(AF8,AD8,AD10)</f>
        <v>0.18068159246384277</v>
      </c>
      <c r="AH8" s="2">
        <f>AC8/(AC8+AC10)</f>
        <v>0.53155680224403923</v>
      </c>
      <c r="AJ8" s="10" t="s">
        <v>14</v>
      </c>
      <c r="AK8" s="26">
        <v>1</v>
      </c>
      <c r="AL8" s="16">
        <v>8.25</v>
      </c>
      <c r="AU8" s="10" t="s">
        <v>14</v>
      </c>
      <c r="AV8" s="16">
        <v>8.25</v>
      </c>
      <c r="AW8" s="16"/>
      <c r="AX8" s="16"/>
      <c r="AY8" s="16"/>
      <c r="AZ8" s="16"/>
    </row>
    <row r="9" spans="1:54" x14ac:dyDescent="0.35">
      <c r="A9" s="2">
        <f>A8+1</f>
        <v>2</v>
      </c>
      <c r="B9" s="7">
        <v>1</v>
      </c>
      <c r="C9" s="2">
        <v>6</v>
      </c>
      <c r="D9" s="2">
        <v>6</v>
      </c>
      <c r="E9" s="8">
        <v>5</v>
      </c>
      <c r="F9" s="2"/>
      <c r="N9" s="16" t="s">
        <v>50</v>
      </c>
      <c r="O9" s="16">
        <f>DEVSQ(H4:K7)</f>
        <v>107.4375</v>
      </c>
      <c r="P9" s="16">
        <f>(P5+1)^2-1</f>
        <v>15</v>
      </c>
      <c r="Q9" s="16">
        <f>O9/P9</f>
        <v>7.1624999999999996</v>
      </c>
      <c r="R9" s="16"/>
      <c r="S9" s="16"/>
      <c r="T9" s="16"/>
      <c r="U9" s="2"/>
      <c r="W9">
        <f t="shared" si="0"/>
        <v>4</v>
      </c>
      <c r="X9" s="27">
        <f t="array" ref="X9">AVERAGE(IF($A$4:$A$7=W9,$B$8:$E$11,""))</f>
        <v>7.25</v>
      </c>
      <c r="Y9" s="28">
        <f>AVERAGE(E8:E11)</f>
        <v>5.75</v>
      </c>
      <c r="Z9" s="29">
        <f t="array" ref="Z9">AVERAGE(IF($B$4:$E$7=CHAR(64+W9),$B$8:$E$11,""))</f>
        <v>8.25</v>
      </c>
      <c r="AB9" t="s">
        <v>51</v>
      </c>
      <c r="AC9">
        <f>DEVSQ(Y6:Y9)*(AD9+1)</f>
        <v>2.6875</v>
      </c>
      <c r="AD9">
        <f>AD7</f>
        <v>3</v>
      </c>
      <c r="AE9">
        <f>AC9/AD9</f>
        <v>0.89583333333333337</v>
      </c>
      <c r="AF9">
        <f>AE9/AE10</f>
        <v>0.25748502994011979</v>
      </c>
      <c r="AG9">
        <f>FDIST(AF9,AD9,AD10)</f>
        <v>0.85359994756545676</v>
      </c>
      <c r="AH9" s="2">
        <f>AC9/(AC9+AC10)</f>
        <v>0.11405835543766578</v>
      </c>
      <c r="AK9">
        <f>SUM(AK5:AK8)</f>
        <v>0</v>
      </c>
      <c r="AL9">
        <f>SUMPRODUCT(AK5:AK8,AL5:AL8)</f>
        <v>4.375</v>
      </c>
      <c r="AW9">
        <f>SQRT(AE10/(AD7+1))</f>
        <v>0.93262622023330799</v>
      </c>
      <c r="AX9">
        <f>AD10</f>
        <v>6</v>
      </c>
      <c r="AY9" t="e">
        <f ca="1">[1]!QCRIT(COUNT(AV5:AV8),AX9,AZ3,2)</f>
        <v>#NAME?</v>
      </c>
      <c r="AZ9" t="e">
        <f ca="1">AW9*AY9</f>
        <v>#NAME?</v>
      </c>
    </row>
    <row r="10" spans="1:54" ht="15" thickBot="1" x14ac:dyDescent="0.4">
      <c r="A10" s="2">
        <f>A9+1</f>
        <v>3</v>
      </c>
      <c r="B10" s="7">
        <v>8</v>
      </c>
      <c r="C10" s="2">
        <v>9</v>
      </c>
      <c r="D10" s="2">
        <v>6</v>
      </c>
      <c r="E10" s="8">
        <v>3</v>
      </c>
      <c r="F10" s="2"/>
      <c r="H10" s="2" t="s">
        <v>11</v>
      </c>
      <c r="I10" s="2" t="s">
        <v>12</v>
      </c>
      <c r="J10" s="2" t="s">
        <v>13</v>
      </c>
      <c r="K10" s="2" t="s">
        <v>14</v>
      </c>
      <c r="U10" s="2"/>
      <c r="AB10" t="s">
        <v>49</v>
      </c>
      <c r="AC10">
        <f>AC11-SUM(AC7:AC9)</f>
        <v>20.875</v>
      </c>
      <c r="AD10">
        <f>AD11-SUM(AD7:AD9)</f>
        <v>6</v>
      </c>
      <c r="AE10">
        <f>AC10/AD10</f>
        <v>3.4791666666666665</v>
      </c>
      <c r="AU10" t="s">
        <v>52</v>
      </c>
    </row>
    <row r="11" spans="1:54" ht="15.5" thickTop="1" thickBot="1" x14ac:dyDescent="0.4">
      <c r="A11" s="2">
        <f>A10+1</f>
        <v>4</v>
      </c>
      <c r="B11" s="9">
        <v>11</v>
      </c>
      <c r="C11" s="10">
        <v>3</v>
      </c>
      <c r="D11" s="10">
        <v>7</v>
      </c>
      <c r="E11" s="11">
        <v>8</v>
      </c>
      <c r="F11" s="2"/>
      <c r="H11" s="30">
        <f>AVERAGEIF($B$4:$E$7,H10,$B$8:$E$11)</f>
        <v>4.5</v>
      </c>
      <c r="I11" s="3">
        <f>AVERAGEIF($B$4:$E$7,I10,$B$8:$E$11)</f>
        <v>3.25</v>
      </c>
      <c r="J11" s="3">
        <f>AVERAGEIF($B$4:$E$7,J10,$B$8:$E$11)</f>
        <v>6.75</v>
      </c>
      <c r="K11" s="31">
        <f>AVERAGEIF($B$4:$E$7,K10,$B$8:$E$11)</f>
        <v>8.25</v>
      </c>
      <c r="U11" s="2"/>
      <c r="AB11" s="16" t="s">
        <v>50</v>
      </c>
      <c r="AC11" s="16">
        <f>DEVSQ(B8:E11)</f>
        <v>107.4375</v>
      </c>
      <c r="AD11" s="16">
        <f>COUNT(B8:E11)-1</f>
        <v>15</v>
      </c>
      <c r="AE11" s="16">
        <f>AC11/AD11</f>
        <v>7.1624999999999996</v>
      </c>
      <c r="AF11" s="16"/>
      <c r="AG11" s="16"/>
      <c r="AH11" s="16"/>
      <c r="AJ11" t="s">
        <v>53</v>
      </c>
      <c r="AO11" t="s">
        <v>28</v>
      </c>
      <c r="AP11">
        <v>0.05</v>
      </c>
      <c r="AU11" s="13" t="s">
        <v>54</v>
      </c>
      <c r="AV11" s="13" t="s">
        <v>55</v>
      </c>
      <c r="AW11" s="13" t="s">
        <v>41</v>
      </c>
      <c r="AX11" s="13" t="s">
        <v>56</v>
      </c>
      <c r="AY11" s="13" t="s">
        <v>57</v>
      </c>
      <c r="AZ11" s="13" t="s">
        <v>58</v>
      </c>
      <c r="BA11" s="13" t="s">
        <v>37</v>
      </c>
      <c r="BB11" s="13" t="s">
        <v>59</v>
      </c>
    </row>
    <row r="12" spans="1:54" ht="15" thickTop="1" x14ac:dyDescent="0.35">
      <c r="AJ12" s="13" t="s">
        <v>42</v>
      </c>
      <c r="AK12" s="13" t="s">
        <v>60</v>
      </c>
      <c r="AL12" s="13" t="s">
        <v>34</v>
      </c>
      <c r="AM12" s="13" t="s">
        <v>37</v>
      </c>
      <c r="AN12" s="13" t="s">
        <v>61</v>
      </c>
      <c r="AO12" s="13" t="s">
        <v>57</v>
      </c>
      <c r="AP12" s="13" t="s">
        <v>58</v>
      </c>
      <c r="AQ12" s="13" t="s">
        <v>62</v>
      </c>
      <c r="AR12" s="13" t="s">
        <v>59</v>
      </c>
      <c r="AS12" s="13" t="s">
        <v>63</v>
      </c>
      <c r="AU12" s="24" t="str">
        <f>AU5</f>
        <v>A</v>
      </c>
      <c r="AV12" s="24" t="str">
        <f>AU6</f>
        <v>B</v>
      </c>
      <c r="AW12" s="32">
        <f>ABS(AV5-AV6)</f>
        <v>1.25</v>
      </c>
      <c r="AX12" s="32">
        <f>AW12/AW$9</f>
        <v>1.3403011548263108</v>
      </c>
      <c r="AY12" s="32" t="e">
        <f ca="1">AW12-AZ$9</f>
        <v>#NAME?</v>
      </c>
      <c r="AZ12" s="32" t="e">
        <f ca="1">AW12+AZ$9</f>
        <v>#NAME?</v>
      </c>
      <c r="BA12" s="32" t="e">
        <f ca="1">[1]!QDIST(AX12,COUNT(AV$5:AV$8),AX$9)</f>
        <v>#NAME?</v>
      </c>
      <c r="BB12" s="32">
        <f>AW12/SQRT(AE$10)</f>
        <v>0.67015057741315542</v>
      </c>
    </row>
    <row r="13" spans="1:54" x14ac:dyDescent="0.35">
      <c r="AJ13" s="33">
        <f>SQRT(AE10*SUMSQ(AK5:AK8)/(AD7+1))</f>
        <v>1.1422291801560667</v>
      </c>
      <c r="AK13" s="33">
        <f>AL9/AJ13</f>
        <v>3.8302295861520794</v>
      </c>
      <c r="AL13" s="33">
        <f>AD10</f>
        <v>6</v>
      </c>
      <c r="AM13" s="33">
        <f>TDIST(ABS(AK13),AL13,2)</f>
        <v>8.6568440203196474E-3</v>
      </c>
      <c r="AN13" s="33">
        <f>TINV(AP11,AL13)</f>
        <v>2.4469118511449697</v>
      </c>
      <c r="AO13" s="33">
        <f>AL9-AJ13*AN13</f>
        <v>1.580065882352518</v>
      </c>
      <c r="AP13" s="33">
        <f>AL9+AJ13*AN13</f>
        <v>7.1699341176474825</v>
      </c>
      <c r="AQ13" s="3" t="str">
        <f>IF(AM13&lt;AP11,"yes","no")</f>
        <v>yes</v>
      </c>
      <c r="AR13" s="33">
        <f>ABS(AL9)/SQRT(AE10)</f>
        <v>2.3455270209460441</v>
      </c>
      <c r="AS13" s="33">
        <f>SQRT(AK13^2/(AK13^2+AL13))</f>
        <v>0.84245681659841776</v>
      </c>
      <c r="AU13" s="2" t="str">
        <f>AU5</f>
        <v>A</v>
      </c>
      <c r="AV13" s="2" t="str">
        <f>AU7</f>
        <v>C</v>
      </c>
      <c r="AW13">
        <f>ABS(AV5-AV7)</f>
        <v>2.25</v>
      </c>
      <c r="AX13">
        <f t="shared" ref="AX13:AX17" si="1">AW13/AW$9</f>
        <v>2.4125420786873595</v>
      </c>
      <c r="AY13" t="e">
        <f t="shared" ref="AY13:AY17" ca="1" si="2">AW13-AZ$9</f>
        <v>#NAME?</v>
      </c>
      <c r="AZ13" t="e">
        <f t="shared" ref="AZ13:AZ17" ca="1" si="3">AW13+AZ$9</f>
        <v>#NAME?</v>
      </c>
      <c r="BA13" t="e">
        <f ca="1">[1]!QDIST(AX13,COUNT(AV$5:AV$8),AX$9)</f>
        <v>#NAME?</v>
      </c>
      <c r="BB13">
        <f t="shared" ref="BB13:BB17" si="4">AW13/SQRT(AE$10)</f>
        <v>1.2062710393436797</v>
      </c>
    </row>
    <row r="14" spans="1:54" x14ac:dyDescent="0.35">
      <c r="AU14" s="2" t="str">
        <f>AU5</f>
        <v>A</v>
      </c>
      <c r="AV14" s="2" t="str">
        <f>AU8</f>
        <v>D</v>
      </c>
      <c r="AW14">
        <f>ABS(AV5-AV8)</f>
        <v>3.75</v>
      </c>
      <c r="AX14">
        <f t="shared" si="1"/>
        <v>4.0209034644789323</v>
      </c>
      <c r="AY14" t="e">
        <f t="shared" ca="1" si="2"/>
        <v>#NAME?</v>
      </c>
      <c r="AZ14" t="e">
        <f t="shared" ca="1" si="3"/>
        <v>#NAME?</v>
      </c>
      <c r="BA14" t="e">
        <f ca="1">[1]!QDIST(AX14,COUNT(AV$5:AV$8),AX$9)</f>
        <v>#NAME?</v>
      </c>
      <c r="BB14">
        <f t="shared" si="4"/>
        <v>2.0104517322394662</v>
      </c>
    </row>
    <row r="15" spans="1:54" x14ac:dyDescent="0.35">
      <c r="AU15" s="2" t="str">
        <f>AU6</f>
        <v>B</v>
      </c>
      <c r="AV15" s="2" t="str">
        <f>AU7</f>
        <v>C</v>
      </c>
      <c r="AW15">
        <f>ABS(AV6-AV7)</f>
        <v>3.5</v>
      </c>
      <c r="AX15">
        <f t="shared" si="1"/>
        <v>3.7528432335136706</v>
      </c>
      <c r="AY15" t="e">
        <f t="shared" ca="1" si="2"/>
        <v>#NAME?</v>
      </c>
      <c r="AZ15" t="e">
        <f t="shared" ca="1" si="3"/>
        <v>#NAME?</v>
      </c>
      <c r="BA15" t="e">
        <f ca="1">[1]!QDIST(AX15,COUNT(AV$5:AV$8),AX$9)</f>
        <v>#NAME?</v>
      </c>
      <c r="BB15">
        <f t="shared" si="4"/>
        <v>1.8764216167568353</v>
      </c>
    </row>
    <row r="16" spans="1:54" x14ac:dyDescent="0.35">
      <c r="AU16" s="2" t="str">
        <f>AU6</f>
        <v>B</v>
      </c>
      <c r="AV16" s="2" t="str">
        <f>AU8</f>
        <v>D</v>
      </c>
      <c r="AW16">
        <f>ABS(AV6-AV8)</f>
        <v>5</v>
      </c>
      <c r="AX16">
        <f t="shared" si="1"/>
        <v>5.3612046193052434</v>
      </c>
      <c r="AY16" t="e">
        <f t="shared" ca="1" si="2"/>
        <v>#NAME?</v>
      </c>
      <c r="AZ16" t="e">
        <f t="shared" ca="1" si="3"/>
        <v>#NAME?</v>
      </c>
      <c r="BA16" t="e">
        <f ca="1">[1]!QDIST(AX16,COUNT(AV$5:AV$8),AX$9)</f>
        <v>#NAME?</v>
      </c>
      <c r="BB16">
        <f t="shared" si="4"/>
        <v>2.6806023096526217</v>
      </c>
    </row>
    <row r="17" spans="47:54" x14ac:dyDescent="0.35">
      <c r="AU17" s="10" t="str">
        <f>AU7</f>
        <v>C</v>
      </c>
      <c r="AV17" s="10" t="str">
        <f>AU8</f>
        <v>D</v>
      </c>
      <c r="AW17" s="16">
        <f>ABS(AV7-AV8)</f>
        <v>1.5</v>
      </c>
      <c r="AX17" s="16">
        <f t="shared" si="1"/>
        <v>1.6083613857915731</v>
      </c>
      <c r="AY17" s="16" t="e">
        <f t="shared" ca="1" si="2"/>
        <v>#NAME?</v>
      </c>
      <c r="AZ17" s="16" t="e">
        <f t="shared" ca="1" si="3"/>
        <v>#NAME?</v>
      </c>
      <c r="BA17" s="16" t="e">
        <f ca="1">[1]!QDIST(AX17,COUNT(AV$5:AV$8),AX$9)</f>
        <v>#NAME?</v>
      </c>
      <c r="BB17" s="16">
        <f t="shared" si="4"/>
        <v>0.80418069289578653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E693-74E8-48FE-BD2B-BC46FBAD7F15}">
  <sheetPr codeName="Sheet30"/>
  <dimension ref="A1:AK19"/>
  <sheetViews>
    <sheetView workbookViewId="0"/>
  </sheetViews>
  <sheetFormatPr defaultRowHeight="14.5" x14ac:dyDescent="0.35"/>
  <cols>
    <col min="1" max="4" width="6.26953125" customWidth="1"/>
    <col min="5" max="5" width="4" customWidth="1"/>
    <col min="6" max="6" width="3.54296875" style="2" customWidth="1"/>
    <col min="7" max="9" width="6.81640625" customWidth="1"/>
    <col min="10" max="10" width="4.54296875" customWidth="1"/>
    <col min="11" max="11" width="9.90625" customWidth="1"/>
    <col min="13" max="13" width="5.08984375" customWidth="1"/>
  </cols>
  <sheetData>
    <row r="1" spans="1:37" ht="15" thickBot="1" x14ac:dyDescent="0.4">
      <c r="A1" s="1" t="s">
        <v>64</v>
      </c>
      <c r="G1" t="s">
        <v>29</v>
      </c>
      <c r="K1" t="s">
        <v>30</v>
      </c>
      <c r="S1" t="s">
        <v>31</v>
      </c>
      <c r="AD1" t="s">
        <v>32</v>
      </c>
      <c r="AH1" t="s">
        <v>28</v>
      </c>
      <c r="AI1">
        <v>0.05</v>
      </c>
    </row>
    <row r="2" spans="1:37" ht="15" thickTop="1" x14ac:dyDescent="0.35">
      <c r="S2" s="13" t="s">
        <v>39</v>
      </c>
      <c r="T2" s="13" t="s">
        <v>40</v>
      </c>
      <c r="U2" s="13" t="s">
        <v>41</v>
      </c>
      <c r="AD2" s="13" t="s">
        <v>39</v>
      </c>
      <c r="AE2" s="13" t="s">
        <v>41</v>
      </c>
      <c r="AF2" s="13" t="s">
        <v>42</v>
      </c>
      <c r="AG2" s="13" t="s">
        <v>34</v>
      </c>
      <c r="AH2" s="13" t="s">
        <v>43</v>
      </c>
      <c r="AI2" s="13" t="s">
        <v>44</v>
      </c>
    </row>
    <row r="3" spans="1:37" ht="15" thickBot="1" x14ac:dyDescent="0.4">
      <c r="A3" s="3" t="s">
        <v>3</v>
      </c>
      <c r="B3" s="3" t="s">
        <v>4</v>
      </c>
      <c r="C3" s="3" t="s">
        <v>5</v>
      </c>
      <c r="D3" s="3" t="s">
        <v>6</v>
      </c>
      <c r="G3" s="2" t="s">
        <v>3</v>
      </c>
      <c r="H3" s="2" t="s">
        <v>4</v>
      </c>
      <c r="I3" s="2" t="s">
        <v>5</v>
      </c>
      <c r="K3" t="s">
        <v>27</v>
      </c>
      <c r="O3" s="2" t="s">
        <v>28</v>
      </c>
      <c r="P3" s="2">
        <v>0.05</v>
      </c>
      <c r="S3" s="24" t="s">
        <v>11</v>
      </c>
      <c r="T3" s="34"/>
      <c r="U3" s="32">
        <f t="array" ref="U3:U6">I4:I7</f>
        <v>4.5</v>
      </c>
      <c r="AD3" s="24" t="s">
        <v>11</v>
      </c>
      <c r="AE3" s="32">
        <f t="array" ref="AE3:AE6">I4:I7</f>
        <v>4.5</v>
      </c>
      <c r="AF3" s="32"/>
      <c r="AG3" s="32"/>
      <c r="AH3" s="32"/>
      <c r="AI3" s="32"/>
    </row>
    <row r="4" spans="1:37" ht="15" thickTop="1" x14ac:dyDescent="0.35">
      <c r="A4" s="2">
        <v>1</v>
      </c>
      <c r="B4" s="2">
        <v>1</v>
      </c>
      <c r="C4" s="2" t="s">
        <v>11</v>
      </c>
      <c r="D4" s="2">
        <v>4</v>
      </c>
      <c r="F4" s="2">
        <v>1</v>
      </c>
      <c r="G4" s="17">
        <f>AVERAGEIF(A$4:A$19,F4,D$4:D$19)</f>
        <v>4.5</v>
      </c>
      <c r="H4" s="18">
        <f>AVERAGEIF(B$4:B$19,F4,D$4:D$19)</f>
        <v>6</v>
      </c>
      <c r="I4" s="19">
        <f>AVERAGEIF(C$4:C$19,CHAR(F4+64),D$4:D$19)</f>
        <v>4.5</v>
      </c>
      <c r="K4" s="13"/>
      <c r="L4" s="13" t="s">
        <v>33</v>
      </c>
      <c r="M4" s="13" t="s">
        <v>34</v>
      </c>
      <c r="N4" s="13" t="s">
        <v>35</v>
      </c>
      <c r="O4" s="13" t="s">
        <v>36</v>
      </c>
      <c r="P4" s="13" t="s">
        <v>37</v>
      </c>
      <c r="Q4" s="13" t="s">
        <v>38</v>
      </c>
      <c r="S4" s="2" t="s">
        <v>12</v>
      </c>
      <c r="T4" s="20">
        <v>-1</v>
      </c>
      <c r="U4">
        <v>3.25</v>
      </c>
      <c r="AD4" s="2" t="s">
        <v>12</v>
      </c>
      <c r="AE4">
        <v>3.25</v>
      </c>
    </row>
    <row r="5" spans="1:37" x14ac:dyDescent="0.35">
      <c r="A5" s="2">
        <v>1</v>
      </c>
      <c r="B5" s="2">
        <f>B4+1</f>
        <v>2</v>
      </c>
      <c r="C5" s="2" t="s">
        <v>12</v>
      </c>
      <c r="D5" s="2">
        <v>2</v>
      </c>
      <c r="F5" s="2">
        <f>F4+1</f>
        <v>2</v>
      </c>
      <c r="G5" s="21">
        <f>AVERAGEIF(A$4:A$19,F5,D$4:D$19)</f>
        <v>4.5</v>
      </c>
      <c r="H5">
        <f>AVERAGEIF(B$4:B$19,F5,D$4:D$19)</f>
        <v>5</v>
      </c>
      <c r="I5" s="22">
        <f>AVERAGEIF(C$4:C$19,CHAR(F5+64),D$4:D$19)</f>
        <v>3.25</v>
      </c>
      <c r="K5" t="s">
        <v>48</v>
      </c>
      <c r="L5">
        <f>DEVSQ(I4:I7)*(M5+1)</f>
        <v>60.1875</v>
      </c>
      <c r="M5">
        <f>COUNT(I4:I7)-1</f>
        <v>3</v>
      </c>
      <c r="N5">
        <f>L5/M5</f>
        <v>20.0625</v>
      </c>
      <c r="O5">
        <f>N5/N8</f>
        <v>5.7664670658682633</v>
      </c>
      <c r="P5">
        <f>FDIST(O5,M5,M8)</f>
        <v>3.3540115586941324E-2</v>
      </c>
      <c r="Q5" s="2">
        <f>L5/(L5+L8)</f>
        <v>0.74248265227447952</v>
      </c>
      <c r="S5" s="2" t="s">
        <v>13</v>
      </c>
      <c r="T5" s="20">
        <v>1</v>
      </c>
      <c r="U5">
        <v>6.75</v>
      </c>
      <c r="AD5" s="2" t="s">
        <v>13</v>
      </c>
      <c r="AE5">
        <v>6.75</v>
      </c>
    </row>
    <row r="6" spans="1:37" x14ac:dyDescent="0.35">
      <c r="A6" s="2">
        <v>1</v>
      </c>
      <c r="B6" s="2">
        <f>B5+1</f>
        <v>3</v>
      </c>
      <c r="C6" s="2" t="s">
        <v>13</v>
      </c>
      <c r="D6" s="2">
        <v>5</v>
      </c>
      <c r="F6" s="2">
        <f>F5+1</f>
        <v>3</v>
      </c>
      <c r="G6" s="21">
        <f>AVERAGEIF(A$4:A$19,F6,D$4:D$19)</f>
        <v>6.5</v>
      </c>
      <c r="H6">
        <f>AVERAGEIF(B$4:B$19,F6,D$4:D$19)</f>
        <v>6</v>
      </c>
      <c r="I6" s="22">
        <f>AVERAGEIF(C$4:C$19,CHAR(F6+64),D$4:D$19)</f>
        <v>6.75</v>
      </c>
      <c r="K6" t="s">
        <v>46</v>
      </c>
      <c r="L6">
        <f>DEVSQ(G4:G7)*(M6+1)</f>
        <v>23.6875</v>
      </c>
      <c r="M6">
        <f>M5</f>
        <v>3</v>
      </c>
      <c r="N6">
        <f>L6/M6</f>
        <v>7.895833333333333</v>
      </c>
      <c r="O6">
        <f>N6/N8</f>
        <v>2.2694610778443112</v>
      </c>
      <c r="P6">
        <f>FDIST(O6,M6,M8)</f>
        <v>0.18068159246384277</v>
      </c>
      <c r="Q6" s="2">
        <f>L6/(L6+L8)</f>
        <v>0.53155680224403923</v>
      </c>
      <c r="S6" s="10" t="s">
        <v>14</v>
      </c>
      <c r="T6" s="26"/>
      <c r="U6" s="16">
        <v>8.25</v>
      </c>
      <c r="AD6" s="10" t="s">
        <v>14</v>
      </c>
      <c r="AE6" s="16">
        <v>8.25</v>
      </c>
      <c r="AF6" s="16"/>
      <c r="AG6" s="16"/>
      <c r="AH6" s="16"/>
      <c r="AI6" s="16"/>
    </row>
    <row r="7" spans="1:37" x14ac:dyDescent="0.35">
      <c r="A7" s="2">
        <v>1</v>
      </c>
      <c r="B7" s="2">
        <f>B6+1</f>
        <v>4</v>
      </c>
      <c r="C7" s="2" t="s">
        <v>14</v>
      </c>
      <c r="D7" s="2">
        <v>7</v>
      </c>
      <c r="F7" s="2">
        <f>F6+1</f>
        <v>4</v>
      </c>
      <c r="G7" s="27">
        <f>AVERAGEIF(A$4:A$19,F7,D$4:D$19)</f>
        <v>7.25</v>
      </c>
      <c r="H7" s="28">
        <f>AVERAGEIF(B$4:B$19,F7,D$4:D$19)</f>
        <v>5.75</v>
      </c>
      <c r="I7" s="29">
        <f>AVERAGEIF(C$4:C$19,CHAR(F7+64),D$4:D$19)</f>
        <v>8.25</v>
      </c>
      <c r="K7" t="s">
        <v>51</v>
      </c>
      <c r="L7">
        <f>DEVSQ(H4:H7)*(M7+1)</f>
        <v>2.6875</v>
      </c>
      <c r="M7">
        <f>M5</f>
        <v>3</v>
      </c>
      <c r="N7">
        <f>L7/M7</f>
        <v>0.89583333333333337</v>
      </c>
      <c r="O7">
        <f>N7/N8</f>
        <v>0.25748502994011979</v>
      </c>
      <c r="P7">
        <f>FDIST(O7,M7,M8)</f>
        <v>0.85359994756545676</v>
      </c>
      <c r="Q7" s="2">
        <f>L7/(L7+L8)</f>
        <v>0.11405835543766578</v>
      </c>
      <c r="T7">
        <f>SUM(T3:T6)</f>
        <v>0</v>
      </c>
      <c r="U7">
        <f>SUMPRODUCT(T3:T6,U3:U6)</f>
        <v>3.5</v>
      </c>
      <c r="AF7">
        <f>SQRT(N8/(M5+1))</f>
        <v>0.93262622023330799</v>
      </c>
      <c r="AG7">
        <f>M8</f>
        <v>6</v>
      </c>
      <c r="AH7" t="e">
        <f ca="1">[1]!QCRIT(COUNT(AE3:AE6),AG7,AI1,2)</f>
        <v>#NAME?</v>
      </c>
      <c r="AI7" t="e">
        <f ca="1">AF7*AH7</f>
        <v>#NAME?</v>
      </c>
    </row>
    <row r="8" spans="1:37" ht="15" thickBot="1" x14ac:dyDescent="0.4">
      <c r="A8" s="2">
        <v>2</v>
      </c>
      <c r="B8" s="2">
        <v>1</v>
      </c>
      <c r="C8" s="2" t="s">
        <v>12</v>
      </c>
      <c r="D8" s="2">
        <v>1</v>
      </c>
      <c r="K8" t="s">
        <v>49</v>
      </c>
      <c r="L8">
        <f>L9-SUM(L5:L7)</f>
        <v>20.875</v>
      </c>
      <c r="M8">
        <f>M9-SUM(M5:M7)</f>
        <v>6</v>
      </c>
      <c r="N8">
        <f>L8/M8</f>
        <v>3.4791666666666665</v>
      </c>
      <c r="AD8" t="s">
        <v>52</v>
      </c>
    </row>
    <row r="9" spans="1:37" ht="15.5" thickTop="1" thickBot="1" x14ac:dyDescent="0.4">
      <c r="A9" s="2">
        <v>2</v>
      </c>
      <c r="B9" s="2">
        <f>B8+1</f>
        <v>2</v>
      </c>
      <c r="C9" s="2" t="s">
        <v>13</v>
      </c>
      <c r="D9" s="2">
        <v>6</v>
      </c>
      <c r="K9" s="16" t="s">
        <v>50</v>
      </c>
      <c r="L9" s="16">
        <f>DEVSQ(D4:D19)</f>
        <v>107.4375</v>
      </c>
      <c r="M9" s="16">
        <f>COUNT(D4:D19)-1</f>
        <v>15</v>
      </c>
      <c r="N9" s="16">
        <f>L9/M9</f>
        <v>7.1624999999999996</v>
      </c>
      <c r="O9" s="16"/>
      <c r="P9" s="16"/>
      <c r="Q9" s="16"/>
      <c r="S9" t="s">
        <v>53</v>
      </c>
      <c r="X9" t="s">
        <v>28</v>
      </c>
      <c r="Y9">
        <v>0.05</v>
      </c>
      <c r="AD9" s="13" t="s">
        <v>54</v>
      </c>
      <c r="AE9" s="13" t="s">
        <v>55</v>
      </c>
      <c r="AF9" s="13" t="s">
        <v>41</v>
      </c>
      <c r="AG9" s="13" t="s">
        <v>56</v>
      </c>
      <c r="AH9" s="13" t="s">
        <v>57</v>
      </c>
      <c r="AI9" s="13" t="s">
        <v>58</v>
      </c>
      <c r="AJ9" s="13" t="s">
        <v>37</v>
      </c>
      <c r="AK9" s="13" t="s">
        <v>59</v>
      </c>
    </row>
    <row r="10" spans="1:37" ht="15" thickTop="1" x14ac:dyDescent="0.35">
      <c r="A10" s="2">
        <v>2</v>
      </c>
      <c r="B10" s="2">
        <f>B9+1</f>
        <v>3</v>
      </c>
      <c r="C10" s="2" t="s">
        <v>14</v>
      </c>
      <c r="D10" s="2">
        <v>6</v>
      </c>
      <c r="S10" s="13" t="s">
        <v>42</v>
      </c>
      <c r="T10" s="13" t="s">
        <v>60</v>
      </c>
      <c r="U10" s="13" t="s">
        <v>34</v>
      </c>
      <c r="V10" s="13" t="s">
        <v>37</v>
      </c>
      <c r="W10" s="13" t="s">
        <v>61</v>
      </c>
      <c r="X10" s="13" t="s">
        <v>57</v>
      </c>
      <c r="Y10" s="13" t="s">
        <v>58</v>
      </c>
      <c r="Z10" s="13" t="s">
        <v>62</v>
      </c>
      <c r="AA10" s="13" t="s">
        <v>59</v>
      </c>
      <c r="AB10" s="13" t="s">
        <v>63</v>
      </c>
      <c r="AD10" s="32" t="str">
        <f>AD3</f>
        <v>A</v>
      </c>
      <c r="AE10" s="32" t="str">
        <f>AD4</f>
        <v>B</v>
      </c>
      <c r="AF10" s="32">
        <f>ABS(AE3-AE4)</f>
        <v>1.25</v>
      </c>
      <c r="AG10" s="32">
        <f t="shared" ref="AG10:AG15" si="0">AF10/AF$7</f>
        <v>1.3403011548263108</v>
      </c>
      <c r="AH10" s="32" t="e">
        <f t="shared" ref="AH10:AH15" ca="1" si="1">AF10-AI$7</f>
        <v>#NAME?</v>
      </c>
      <c r="AI10" s="32" t="e">
        <f t="shared" ref="AI10:AI15" ca="1" si="2">AF10+AI$7</f>
        <v>#NAME?</v>
      </c>
      <c r="AJ10" s="32" t="e">
        <f ca="1">[1]!QDIST(AG10,COUNT(AE$3:AE$6),AG$7)</f>
        <v>#NAME?</v>
      </c>
      <c r="AK10" s="32">
        <f t="shared" ref="AK10:AK15" si="3">AF10/SQRT(N$8)</f>
        <v>0.67015057741315542</v>
      </c>
    </row>
    <row r="11" spans="1:37" x14ac:dyDescent="0.35">
      <c r="A11" s="2">
        <v>2</v>
      </c>
      <c r="B11" s="2">
        <f>B10+1</f>
        <v>4</v>
      </c>
      <c r="C11" s="2" t="s">
        <v>11</v>
      </c>
      <c r="D11" s="2">
        <v>5</v>
      </c>
      <c r="S11" s="33">
        <f>SQRT(N8*SUMSQ(T3:T6)/(M5+1))</f>
        <v>1.3189326492787012</v>
      </c>
      <c r="T11" s="33">
        <f>U7/S11</f>
        <v>2.6536608991475661</v>
      </c>
      <c r="U11" s="33">
        <f>M8</f>
        <v>6</v>
      </c>
      <c r="V11" s="33">
        <f>TDIST(ABS(T11),U11,2)</f>
        <v>3.7843057255718161E-2</v>
      </c>
      <c r="W11" s="33">
        <f>TINV(Y9,U11)</f>
        <v>2.4469118511449697</v>
      </c>
      <c r="X11" s="33">
        <f>U7-S11*W11</f>
        <v>0.27268806961791414</v>
      </c>
      <c r="Y11" s="33">
        <f>U7+S11*W11</f>
        <v>6.7273119303820863</v>
      </c>
      <c r="Z11" s="3" t="str">
        <f>IF(V11&lt;Y9,"yes","no")</f>
        <v>yes</v>
      </c>
      <c r="AA11" s="33">
        <f>ABS(U7)/SQRT(N8)</f>
        <v>1.8764216167568353</v>
      </c>
      <c r="AB11" s="33">
        <f>SQRT(T11^2/(T11^2+U11))</f>
        <v>0.73480943351406913</v>
      </c>
      <c r="AD11" t="str">
        <f>AD3</f>
        <v>A</v>
      </c>
      <c r="AE11" t="str">
        <f>AD5</f>
        <v>C</v>
      </c>
      <c r="AF11">
        <f>ABS(AE3-AE5)</f>
        <v>2.25</v>
      </c>
      <c r="AG11">
        <f t="shared" si="0"/>
        <v>2.4125420786873595</v>
      </c>
      <c r="AH11" t="e">
        <f t="shared" ca="1" si="1"/>
        <v>#NAME?</v>
      </c>
      <c r="AI11" t="e">
        <f t="shared" ca="1" si="2"/>
        <v>#NAME?</v>
      </c>
      <c r="AJ11" t="e">
        <f ca="1">[1]!QDIST(AG11,COUNT(AE$3:AE$6),AG$7)</f>
        <v>#NAME?</v>
      </c>
      <c r="AK11">
        <f t="shared" si="3"/>
        <v>1.2062710393436797</v>
      </c>
    </row>
    <row r="12" spans="1:37" x14ac:dyDescent="0.35">
      <c r="A12" s="2">
        <v>3</v>
      </c>
      <c r="B12" s="2">
        <v>1</v>
      </c>
      <c r="C12" s="2" t="s">
        <v>13</v>
      </c>
      <c r="D12" s="2">
        <v>8</v>
      </c>
      <c r="AD12" t="str">
        <f>AD3</f>
        <v>A</v>
      </c>
      <c r="AE12" t="str">
        <f>AD6</f>
        <v>D</v>
      </c>
      <c r="AF12">
        <f>ABS(AE3-AE6)</f>
        <v>3.75</v>
      </c>
      <c r="AG12">
        <f t="shared" si="0"/>
        <v>4.0209034644789323</v>
      </c>
      <c r="AH12" t="e">
        <f t="shared" ca="1" si="1"/>
        <v>#NAME?</v>
      </c>
      <c r="AI12" t="e">
        <f t="shared" ca="1" si="2"/>
        <v>#NAME?</v>
      </c>
      <c r="AJ12" t="e">
        <f ca="1">[1]!QDIST(AG12,COUNT(AE$3:AE$6),AG$7)</f>
        <v>#NAME?</v>
      </c>
      <c r="AK12">
        <f t="shared" si="3"/>
        <v>2.0104517322394662</v>
      </c>
    </row>
    <row r="13" spans="1:37" x14ac:dyDescent="0.35">
      <c r="A13" s="2">
        <v>3</v>
      </c>
      <c r="B13" s="2">
        <f>B12+1</f>
        <v>2</v>
      </c>
      <c r="C13" s="2" t="s">
        <v>14</v>
      </c>
      <c r="D13" s="2">
        <v>9</v>
      </c>
      <c r="AD13" t="str">
        <f>AD4</f>
        <v>B</v>
      </c>
      <c r="AE13" t="str">
        <f>AD5</f>
        <v>C</v>
      </c>
      <c r="AF13">
        <f>ABS(AE4-AE5)</f>
        <v>3.5</v>
      </c>
      <c r="AG13">
        <f t="shared" si="0"/>
        <v>3.7528432335136706</v>
      </c>
      <c r="AH13" t="e">
        <f t="shared" ca="1" si="1"/>
        <v>#NAME?</v>
      </c>
      <c r="AI13" t="e">
        <f t="shared" ca="1" si="2"/>
        <v>#NAME?</v>
      </c>
      <c r="AJ13" t="e">
        <f ca="1">[1]!QDIST(AG13,COUNT(AE$3:AE$6),AG$7)</f>
        <v>#NAME?</v>
      </c>
      <c r="AK13">
        <f t="shared" si="3"/>
        <v>1.8764216167568353</v>
      </c>
    </row>
    <row r="14" spans="1:37" x14ac:dyDescent="0.35">
      <c r="A14" s="2">
        <v>3</v>
      </c>
      <c r="B14" s="2">
        <f>B13+1</f>
        <v>3</v>
      </c>
      <c r="C14" s="2" t="s">
        <v>11</v>
      </c>
      <c r="D14" s="2">
        <v>6</v>
      </c>
      <c r="AD14" t="str">
        <f>AD4</f>
        <v>B</v>
      </c>
      <c r="AE14" t="str">
        <f>AD6</f>
        <v>D</v>
      </c>
      <c r="AF14">
        <f>ABS(AE4-AE6)</f>
        <v>5</v>
      </c>
      <c r="AG14">
        <f t="shared" si="0"/>
        <v>5.3612046193052434</v>
      </c>
      <c r="AH14" t="e">
        <f t="shared" ca="1" si="1"/>
        <v>#NAME?</v>
      </c>
      <c r="AI14" t="e">
        <f t="shared" ca="1" si="2"/>
        <v>#NAME?</v>
      </c>
      <c r="AJ14" t="e">
        <f ca="1">[1]!QDIST(AG14,COUNT(AE$3:AE$6),AG$7)</f>
        <v>#NAME?</v>
      </c>
      <c r="AK14">
        <f t="shared" si="3"/>
        <v>2.6806023096526217</v>
      </c>
    </row>
    <row r="15" spans="1:37" x14ac:dyDescent="0.35">
      <c r="A15" s="2">
        <v>3</v>
      </c>
      <c r="B15" s="2">
        <f>B14+1</f>
        <v>4</v>
      </c>
      <c r="C15" s="2" t="s">
        <v>12</v>
      </c>
      <c r="D15" s="2">
        <v>3</v>
      </c>
      <c r="AD15" s="16" t="str">
        <f>AD5</f>
        <v>C</v>
      </c>
      <c r="AE15" s="16" t="str">
        <f>AD6</f>
        <v>D</v>
      </c>
      <c r="AF15" s="16">
        <f>ABS(AE5-AE6)</f>
        <v>1.5</v>
      </c>
      <c r="AG15" s="16">
        <f t="shared" si="0"/>
        <v>1.6083613857915731</v>
      </c>
      <c r="AH15" s="16" t="e">
        <f t="shared" ca="1" si="1"/>
        <v>#NAME?</v>
      </c>
      <c r="AI15" s="16" t="e">
        <f t="shared" ca="1" si="2"/>
        <v>#NAME?</v>
      </c>
      <c r="AJ15" s="16" t="e">
        <f ca="1">[1]!QDIST(AG15,COUNT(AE$3:AE$6),AG$7)</f>
        <v>#NAME?</v>
      </c>
      <c r="AK15" s="16">
        <f t="shared" si="3"/>
        <v>0.80418069289578653</v>
      </c>
    </row>
    <row r="16" spans="1:37" x14ac:dyDescent="0.35">
      <c r="A16" s="2">
        <v>4</v>
      </c>
      <c r="B16" s="2">
        <v>1</v>
      </c>
      <c r="C16" s="2" t="s">
        <v>14</v>
      </c>
      <c r="D16" s="2">
        <v>11</v>
      </c>
    </row>
    <row r="17" spans="1:4" x14ac:dyDescent="0.35">
      <c r="A17" s="2">
        <v>4</v>
      </c>
      <c r="B17" s="2">
        <f>B16+1</f>
        <v>2</v>
      </c>
      <c r="C17" s="2" t="s">
        <v>11</v>
      </c>
      <c r="D17" s="2">
        <v>3</v>
      </c>
    </row>
    <row r="18" spans="1:4" x14ac:dyDescent="0.35">
      <c r="A18" s="2">
        <v>4</v>
      </c>
      <c r="B18" s="2">
        <f>B17+1</f>
        <v>3</v>
      </c>
      <c r="C18" s="2" t="s">
        <v>12</v>
      </c>
      <c r="D18" s="2">
        <v>7</v>
      </c>
    </row>
    <row r="19" spans="1:4" x14ac:dyDescent="0.35">
      <c r="A19" s="10">
        <v>4</v>
      </c>
      <c r="B19" s="10">
        <f>B18+1</f>
        <v>4</v>
      </c>
      <c r="C19" s="10" t="s">
        <v>13</v>
      </c>
      <c r="D19" s="1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Latin</vt:lpstr>
      <vt:lpstr>Latin 1</vt:lpstr>
      <vt:lpstr>Latin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2026-01-01T10:39:26Z</dcterms:created>
  <dcterms:modified xsi:type="dcterms:W3CDTF">2026-01-01T10:41:37Z</dcterms:modified>
</cp:coreProperties>
</file>