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527CDC2C-94B4-4018-8A5C-93D993990EC0}" xr6:coauthVersionLast="47" xr6:coauthVersionMax="47" xr10:uidLastSave="{3154B14E-1A77-4315-BEB5-6C31F0290622}"/>
  <bookViews>
    <workbookView xWindow="-110" yWindow="-110" windowWidth="19420" windowHeight="10300" xr2:uid="{F2C60EF1-9C58-47C8-83B7-9ADD1CED2F57}"/>
  </bookViews>
  <sheets>
    <sheet name="Title" sheetId="3" r:id="rId1"/>
    <sheet name="Grubbs" sheetId="1" r:id="rId2"/>
    <sheet name="ESD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3" i="2" l="1" a="1"/>
  <c r="AV31" i="2" s="1"/>
  <c r="AN23" i="2" a="1"/>
  <c r="AR26" i="2" s="1"/>
  <c r="G19" i="2"/>
  <c r="G18" i="2"/>
  <c r="G16" i="2"/>
  <c r="G15" i="2"/>
  <c r="G14" i="2"/>
  <c r="G12" i="2"/>
  <c r="G11" i="2"/>
  <c r="G10" i="2"/>
  <c r="G9" i="2"/>
  <c r="BB9" i="2"/>
  <c r="AZ7" i="2" a="1"/>
  <c r="BF10" i="2" s="1"/>
  <c r="AX7" i="2"/>
  <c r="AX9" i="2" s="1"/>
  <c r="AR7" i="2"/>
  <c r="AR9" i="2" s="1"/>
  <c r="G7" i="2"/>
  <c r="AX6" i="2"/>
  <c r="AR6" i="2"/>
  <c r="G6" i="2"/>
  <c r="G5" i="2"/>
  <c r="I14" i="1"/>
  <c r="I13" i="1"/>
  <c r="I11" i="1"/>
  <c r="I10" i="1"/>
  <c r="I9" i="1"/>
  <c r="N7" i="1"/>
  <c r="N9" i="1" s="1"/>
  <c r="D7" i="1"/>
  <c r="D9" i="1" s="1"/>
  <c r="N6" i="1"/>
  <c r="I6" i="1"/>
  <c r="D6" i="1"/>
  <c r="P5" i="1" a="1"/>
  <c r="Q7" i="1" s="1"/>
  <c r="I4" i="1"/>
  <c r="I3" i="1"/>
  <c r="P15" i="2"/>
  <c r="V15" i="2" s="1"/>
  <c r="AB15" i="2" s="1"/>
  <c r="AH15" i="2" s="1"/>
  <c r="J15" i="2"/>
  <c r="B15" i="2"/>
  <c r="A15" i="2"/>
  <c r="I15" i="2" s="1"/>
  <c r="O15" i="2" s="1"/>
  <c r="U15" i="2" s="1"/>
  <c r="AA15" i="2" s="1"/>
  <c r="AG15" i="2" s="1"/>
  <c r="J14" i="2"/>
  <c r="P14" i="2" s="1"/>
  <c r="V14" i="2" s="1"/>
  <c r="AB14" i="2" s="1"/>
  <c r="AH14" i="2" s="1"/>
  <c r="I14" i="2"/>
  <c r="O14" i="2" s="1"/>
  <c r="U14" i="2" s="1"/>
  <c r="AA14" i="2" s="1"/>
  <c r="AG14" i="2" s="1"/>
  <c r="B14" i="2"/>
  <c r="A14" i="2"/>
  <c r="B13" i="2"/>
  <c r="J13" i="2" s="1"/>
  <c r="P13" i="2" s="1"/>
  <c r="V13" i="2" s="1"/>
  <c r="AB13" i="2" s="1"/>
  <c r="A13" i="2"/>
  <c r="I13" i="2" s="1"/>
  <c r="O13" i="2" s="1"/>
  <c r="U13" i="2" s="1"/>
  <c r="AA13" i="2" s="1"/>
  <c r="AG13" i="2" s="1"/>
  <c r="U12" i="2"/>
  <c r="J12" i="2"/>
  <c r="B12" i="2"/>
  <c r="A12" i="2"/>
  <c r="I12" i="2" s="1"/>
  <c r="O12" i="2" s="1"/>
  <c r="J11" i="2"/>
  <c r="P11" i="2" s="1"/>
  <c r="V11" i="2" s="1"/>
  <c r="AB11" i="2" s="1"/>
  <c r="AH11" i="2" s="1"/>
  <c r="I11" i="2"/>
  <c r="O11" i="2" s="1"/>
  <c r="U11" i="2" s="1"/>
  <c r="AA11" i="2" s="1"/>
  <c r="AG11" i="2" s="1"/>
  <c r="B11" i="2"/>
  <c r="A11" i="2"/>
  <c r="P10" i="2"/>
  <c r="V10" i="2" s="1"/>
  <c r="AB10" i="2" s="1"/>
  <c r="AH10" i="2" s="1"/>
  <c r="B10" i="2"/>
  <c r="J10" i="2" s="1"/>
  <c r="A10" i="2"/>
  <c r="I10" i="2" s="1"/>
  <c r="O10" i="2" s="1"/>
  <c r="U10" i="2" s="1"/>
  <c r="AA10" i="2" s="1"/>
  <c r="AG10" i="2" s="1"/>
  <c r="I9" i="2"/>
  <c r="O9" i="2" s="1"/>
  <c r="U9" i="2" s="1"/>
  <c r="AA9" i="2" s="1"/>
  <c r="AG9" i="2" s="1"/>
  <c r="B9" i="2"/>
  <c r="A9" i="2"/>
  <c r="O8" i="2"/>
  <c r="U8" i="2" s="1"/>
  <c r="AA8" i="2" s="1"/>
  <c r="AG8" i="2" s="1"/>
  <c r="J8" i="2"/>
  <c r="P8" i="2" s="1"/>
  <c r="V8" i="2" s="1"/>
  <c r="AB8" i="2" s="1"/>
  <c r="AH8" i="2" s="1"/>
  <c r="B8" i="2"/>
  <c r="A8" i="2"/>
  <c r="I8" i="2" s="1"/>
  <c r="B7" i="2"/>
  <c r="J7" i="2" s="1"/>
  <c r="P7" i="2" s="1"/>
  <c r="V7" i="2" s="1"/>
  <c r="AB7" i="2" s="1"/>
  <c r="AH7" i="2" s="1"/>
  <c r="A7" i="2"/>
  <c r="I7" i="2" s="1"/>
  <c r="O7" i="2" s="1"/>
  <c r="U7" i="2" s="1"/>
  <c r="AA7" i="2" s="1"/>
  <c r="AG7" i="2" s="1"/>
  <c r="O6" i="2"/>
  <c r="U6" i="2" s="1"/>
  <c r="AA6" i="2" s="1"/>
  <c r="AG6" i="2" s="1"/>
  <c r="J6" i="2"/>
  <c r="P6" i="2" s="1"/>
  <c r="V6" i="2" s="1"/>
  <c r="AB6" i="2" s="1"/>
  <c r="AH6" i="2" s="1"/>
  <c r="I6" i="2"/>
  <c r="B6" i="2"/>
  <c r="A6" i="2"/>
  <c r="P5" i="2"/>
  <c r="B5" i="2"/>
  <c r="J5" i="2" s="1"/>
  <c r="A5" i="2"/>
  <c r="G9" i="1"/>
  <c r="G5" i="1"/>
  <c r="G4" i="1"/>
  <c r="G3" i="1"/>
  <c r="AZ8" i="2" l="1"/>
  <c r="BB8" i="2"/>
  <c r="AN25" i="2"/>
  <c r="Q8" i="1"/>
  <c r="BC9" i="2"/>
  <c r="BD9" i="2"/>
  <c r="BE9" i="2"/>
  <c r="AR23" i="2"/>
  <c r="BF9" i="2"/>
  <c r="AP24" i="2"/>
  <c r="BD7" i="2"/>
  <c r="AP25" i="2"/>
  <c r="AO25" i="2"/>
  <c r="BE7" i="2"/>
  <c r="AT25" i="2"/>
  <c r="BF7" i="2"/>
  <c r="AQ25" i="2"/>
  <c r="AR25" i="2"/>
  <c r="AP23" i="2"/>
  <c r="AZ10" i="2"/>
  <c r="AQ23" i="2"/>
  <c r="AS25" i="2"/>
  <c r="AS23" i="2"/>
  <c r="AS26" i="2"/>
  <c r="AN26" i="2"/>
  <c r="AT23" i="2"/>
  <c r="AN24" i="2"/>
  <c r="AT26" i="2"/>
  <c r="P8" i="1"/>
  <c r="BA8" i="2"/>
  <c r="AO24" i="2"/>
  <c r="AV24" i="2"/>
  <c r="BB10" i="2"/>
  <c r="P6" i="1"/>
  <c r="AZ7" i="2"/>
  <c r="BE8" i="2"/>
  <c r="BC10" i="2"/>
  <c r="AQ24" i="2"/>
  <c r="AO26" i="2"/>
  <c r="AV28" i="2"/>
  <c r="AV23" i="2"/>
  <c r="AV25" i="2"/>
  <c r="P5" i="1"/>
  <c r="BC8" i="2"/>
  <c r="BA10" i="2"/>
  <c r="AV26" i="2"/>
  <c r="Q5" i="1"/>
  <c r="BD8" i="2"/>
  <c r="AV27" i="2"/>
  <c r="Q6" i="1"/>
  <c r="BA7" i="2"/>
  <c r="BF8" i="2"/>
  <c r="BD10" i="2"/>
  <c r="AR24" i="2"/>
  <c r="AP26" i="2"/>
  <c r="AV29" i="2"/>
  <c r="P7" i="1"/>
  <c r="BB7" i="2"/>
  <c r="AZ9" i="2"/>
  <c r="BE10" i="2"/>
  <c r="AN23" i="2"/>
  <c r="AS24" i="2"/>
  <c r="AQ26" i="2"/>
  <c r="AV30" i="2"/>
  <c r="BC7" i="2"/>
  <c r="BA9" i="2"/>
  <c r="AO23" i="2"/>
  <c r="AT24" i="2"/>
  <c r="G6" i="1"/>
  <c r="E6" i="2"/>
  <c r="E8" i="2"/>
  <c r="I5" i="2"/>
  <c r="E7" i="2"/>
  <c r="G11" i="1"/>
  <c r="G10" i="1"/>
  <c r="G12" i="1" s="1"/>
  <c r="G13" i="1" s="1"/>
  <c r="E5" i="2"/>
  <c r="E14" i="2"/>
  <c r="E9" i="2" l="1"/>
  <c r="G14" i="1"/>
  <c r="M5" i="2"/>
  <c r="M14" i="2"/>
  <c r="M7" i="2"/>
  <c r="M9" i="2" s="1"/>
  <c r="M8" i="2"/>
  <c r="M6" i="2"/>
  <c r="O5" i="2"/>
  <c r="E10" i="2"/>
  <c r="E11" i="2" s="1"/>
  <c r="M24" i="2"/>
  <c r="E15" i="2"/>
  <c r="E17" i="2" s="1"/>
  <c r="E18" i="2" s="1"/>
  <c r="O24" i="2" s="1"/>
  <c r="E16" i="2"/>
  <c r="E19" i="2" l="1"/>
  <c r="N24" i="2"/>
  <c r="P24" i="2" s="1"/>
  <c r="S14" i="2"/>
  <c r="S7" i="2"/>
  <c r="S9" i="2" s="1"/>
  <c r="S5" i="2"/>
  <c r="S8" i="2"/>
  <c r="S6" i="2"/>
  <c r="U5" i="2"/>
  <c r="M25" i="2"/>
  <c r="M10" i="2"/>
  <c r="M11" i="2"/>
  <c r="M16" i="2"/>
  <c r="M15" i="2"/>
  <c r="M26" i="2" l="1"/>
  <c r="S10" i="2"/>
  <c r="S11" i="2"/>
  <c r="N25" i="2"/>
  <c r="Y14" i="2"/>
  <c r="Y6" i="2"/>
  <c r="Y10" i="2" s="1"/>
  <c r="Y7" i="2"/>
  <c r="Y8" i="2"/>
  <c r="AA5" i="2"/>
  <c r="Y5" i="2"/>
  <c r="M27" i="2" s="1"/>
  <c r="S16" i="2"/>
  <c r="S15" i="2"/>
  <c r="M17" i="2"/>
  <c r="M18" i="2" s="1"/>
  <c r="O25" i="2" s="1"/>
  <c r="AE8" i="2" l="1"/>
  <c r="AE7" i="2"/>
  <c r="AG5" i="2"/>
  <c r="AE14" i="2"/>
  <c r="AE6" i="2"/>
  <c r="AE10" i="2" s="1"/>
  <c r="AE5" i="2"/>
  <c r="M28" i="2" s="1"/>
  <c r="Y11" i="2"/>
  <c r="Y9" i="2"/>
  <c r="Y15" i="2"/>
  <c r="Y16" i="2"/>
  <c r="P25" i="2"/>
  <c r="M19" i="2"/>
  <c r="N26" i="2"/>
  <c r="S17" i="2"/>
  <c r="S18" i="2" s="1"/>
  <c r="O26" i="2" s="1"/>
  <c r="Y17" i="2" l="1"/>
  <c r="Y18" i="2" s="1"/>
  <c r="O27" i="2" s="1"/>
  <c r="N27" i="2"/>
  <c r="AE15" i="2"/>
  <c r="AE16" i="2"/>
  <c r="S19" i="2"/>
  <c r="AK8" i="2"/>
  <c r="AK14" i="2"/>
  <c r="AK5" i="2"/>
  <c r="AK7" i="2"/>
  <c r="AK9" i="2" s="1"/>
  <c r="AK6" i="2"/>
  <c r="P26" i="2"/>
  <c r="AE9" i="2"/>
  <c r="AE11" i="2" s="1"/>
  <c r="N28" i="2" l="1"/>
  <c r="P27" i="2"/>
  <c r="M29" i="2"/>
  <c r="AK10" i="2"/>
  <c r="AK16" i="2"/>
  <c r="AK15" i="2"/>
  <c r="AK17" i="2" s="1"/>
  <c r="AK18" i="2" s="1"/>
  <c r="O29" i="2" s="1"/>
  <c r="AK11" i="2"/>
  <c r="AE17" i="2"/>
  <c r="AE18" i="2" s="1"/>
  <c r="O28" i="2" s="1"/>
  <c r="Y19" i="2"/>
  <c r="AE19" i="2" l="1"/>
  <c r="P28" i="2"/>
  <c r="N29" i="2"/>
  <c r="P29" i="2" s="1"/>
  <c r="AK19" i="2"/>
</calcChain>
</file>

<file path=xl/sharedStrings.xml><?xml version="1.0" encoding="utf-8"?>
<sst xmlns="http://schemas.openxmlformats.org/spreadsheetml/2006/main" count="146" uniqueCount="42">
  <si>
    <t>Grubbs Test</t>
  </si>
  <si>
    <t>Shapiro-Wilk Test</t>
  </si>
  <si>
    <t>min</t>
  </si>
  <si>
    <t>GRUBBS formula</t>
  </si>
  <si>
    <t>mean</t>
  </si>
  <si>
    <t>Group 1</t>
  </si>
  <si>
    <t>stdev</t>
  </si>
  <si>
    <t>=STDEV.S(A4:A14)</t>
  </si>
  <si>
    <t>W</t>
  </si>
  <si>
    <t>G</t>
  </si>
  <si>
    <t>p-value</t>
  </si>
  <si>
    <t>alpha</t>
  </si>
  <si>
    <t>normal</t>
  </si>
  <si>
    <t>size</t>
  </si>
  <si>
    <t>sig value</t>
  </si>
  <si>
    <t>df</t>
  </si>
  <si>
    <t>t-crit</t>
  </si>
  <si>
    <t>=T.INV(1-G10,G11)</t>
  </si>
  <si>
    <t>G-crit</t>
  </si>
  <si>
    <t>sig</t>
  </si>
  <si>
    <t>ESD Test</t>
  </si>
  <si>
    <t>Trial 1</t>
  </si>
  <si>
    <t>Trial 2</t>
  </si>
  <si>
    <t>Trial 3</t>
  </si>
  <si>
    <t>Trial 4</t>
  </si>
  <si>
    <t>Trial 5</t>
  </si>
  <si>
    <t>Trial 6</t>
  </si>
  <si>
    <t>Grubbs/ESD Test</t>
  </si>
  <si>
    <t>max</t>
  </si>
  <si>
    <t>=STDEV.S(A5:B15)</t>
  </si>
  <si>
    <t>mean-min</t>
  </si>
  <si>
    <t>max-mean</t>
  </si>
  <si>
    <t>=T.INV.2T(E15,E16)</t>
  </si>
  <si>
    <t>Summary</t>
  </si>
  <si>
    <t>ESD formula</t>
  </si>
  <si>
    <t>OUTLIERS formula</t>
  </si>
  <si>
    <t>Trial</t>
  </si>
  <si>
    <t>outlier</t>
  </si>
  <si>
    <t>Real Statistics Using Excel</t>
  </si>
  <si>
    <t>Updated</t>
  </si>
  <si>
    <t>Copyright © 2013 - 2026 Charles Zaiontz</t>
  </si>
  <si>
    <t>Grubbs/ESD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</si>
</sst>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quotePrefix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25" xfId="0" applyBorder="1"/>
    <xf numFmtId="0" fontId="0" fillId="0" borderId="11" xfId="0" applyBorder="1"/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B2798-6E00-45B7-ABCB-F6EF206679AA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38</v>
      </c>
    </row>
    <row r="2" spans="1:13" x14ac:dyDescent="0.35">
      <c r="A2" t="s">
        <v>41</v>
      </c>
    </row>
    <row r="4" spans="1:13" x14ac:dyDescent="0.35">
      <c r="A4" t="s">
        <v>39</v>
      </c>
      <c r="B4" s="43">
        <v>46027</v>
      </c>
    </row>
    <row r="6" spans="1:13" x14ac:dyDescent="0.35">
      <c r="A6" s="44" t="s">
        <v>40</v>
      </c>
    </row>
    <row r="10" spans="1:13" ht="18.5" x14ac:dyDescent="0.45">
      <c r="M10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116F-FA57-43C9-A04B-D3461F0C274E}">
  <sheetPr codeName="Sheet383"/>
  <dimension ref="A1:Q14"/>
  <sheetViews>
    <sheetView zoomScaleNormal="100" workbookViewId="0"/>
  </sheetViews>
  <sheetFormatPr defaultRowHeight="14.5" x14ac:dyDescent="0.35"/>
  <cols>
    <col min="2" max="2" width="4.81640625" customWidth="1"/>
    <col min="3" max="4" width="9.1796875" customWidth="1"/>
    <col min="8" max="8" width="3.26953125" customWidth="1"/>
    <col min="9" max="9" width="32.7265625" customWidth="1"/>
    <col min="12" max="12" width="5" customWidth="1"/>
  </cols>
  <sheetData>
    <row r="1" spans="1:17" x14ac:dyDescent="0.35">
      <c r="A1" s="1" t="s">
        <v>0</v>
      </c>
    </row>
    <row r="3" spans="1:17" x14ac:dyDescent="0.35">
      <c r="C3" t="s">
        <v>1</v>
      </c>
      <c r="F3" t="s">
        <v>2</v>
      </c>
      <c r="G3" s="2">
        <f>MIN(A4:A14)</f>
        <v>3</v>
      </c>
      <c r="I3" t="e">
        <f ca="1">FTEXT(G3)</f>
        <v>#NAME?</v>
      </c>
      <c r="M3" t="s">
        <v>1</v>
      </c>
      <c r="P3" t="s">
        <v>3</v>
      </c>
    </row>
    <row r="4" spans="1:17" x14ac:dyDescent="0.35">
      <c r="A4" s="3">
        <v>145</v>
      </c>
      <c r="F4" t="s">
        <v>4</v>
      </c>
      <c r="G4" s="4">
        <f>AVERAGE(A4:A14)</f>
        <v>148.90909090909091</v>
      </c>
      <c r="I4" t="e">
        <f ca="1">FTEXT(G4)</f>
        <v>#NAME?</v>
      </c>
      <c r="K4" s="5">
        <v>145</v>
      </c>
    </row>
    <row r="5" spans="1:17" x14ac:dyDescent="0.35">
      <c r="A5" s="6">
        <v>125</v>
      </c>
      <c r="C5" s="7"/>
      <c r="D5" s="7" t="s">
        <v>5</v>
      </c>
      <c r="F5" t="s">
        <v>6</v>
      </c>
      <c r="G5" s="4">
        <f>STDEV(A4:A14)</f>
        <v>57.810820000160085</v>
      </c>
      <c r="I5" s="8" t="s">
        <v>7</v>
      </c>
      <c r="K5" s="9">
        <v>125</v>
      </c>
      <c r="M5" s="7"/>
      <c r="N5" s="7" t="s">
        <v>5</v>
      </c>
      <c r="P5" t="e">
        <f t="array" aca="1" ref="P5:Q8" ca="1">GRUBBS(A4:A14,TRUE)</f>
        <v>#NAME?</v>
      </c>
      <c r="Q5" s="2" t="e">
        <f ca="1"/>
        <v>#NAME?</v>
      </c>
    </row>
    <row r="6" spans="1:17" x14ac:dyDescent="0.35">
      <c r="A6" s="6">
        <v>190</v>
      </c>
      <c r="C6" t="s">
        <v>8</v>
      </c>
      <c r="D6" t="e">
        <f ca="1">SHAPIRO(A4:A14)</f>
        <v>#NAME?</v>
      </c>
      <c r="F6" t="s">
        <v>9</v>
      </c>
      <c r="G6" s="11">
        <f>(G4-G3)/G5</f>
        <v>2.5239062671777854</v>
      </c>
      <c r="I6" t="e">
        <f ca="1">FTEXT(G6)</f>
        <v>#NAME?</v>
      </c>
      <c r="K6" s="9">
        <v>190</v>
      </c>
      <c r="M6" t="s">
        <v>8</v>
      </c>
      <c r="N6" t="e">
        <f ca="1">SHAPIRO(K4:K14)</f>
        <v>#NAME?</v>
      </c>
      <c r="P6" t="e">
        <f ca="1"/>
        <v>#NAME?</v>
      </c>
      <c r="Q6" s="4" t="e">
        <f ca="1"/>
        <v>#NAME?</v>
      </c>
    </row>
    <row r="7" spans="1:17" x14ac:dyDescent="0.35">
      <c r="A7" s="6">
        <v>135</v>
      </c>
      <c r="C7" t="s">
        <v>10</v>
      </c>
      <c r="D7" t="e">
        <f ca="1">SWTEST(A4:A14)</f>
        <v>#NAME?</v>
      </c>
      <c r="K7" s="9">
        <v>135</v>
      </c>
      <c r="M7" t="s">
        <v>10</v>
      </c>
      <c r="N7" t="e">
        <f ca="1">SWTEST(K4:K14)</f>
        <v>#NAME?</v>
      </c>
      <c r="P7" t="e">
        <f ca="1"/>
        <v>#NAME?</v>
      </c>
      <c r="Q7" s="4" t="e">
        <f ca="1"/>
        <v>#NAME?</v>
      </c>
    </row>
    <row r="8" spans="1:17" x14ac:dyDescent="0.35">
      <c r="A8" s="6">
        <v>220</v>
      </c>
      <c r="C8" t="s">
        <v>11</v>
      </c>
      <c r="D8">
        <v>0.05</v>
      </c>
      <c r="F8" t="s">
        <v>11</v>
      </c>
      <c r="G8" s="2">
        <v>0.05</v>
      </c>
      <c r="K8" s="9">
        <v>220</v>
      </c>
      <c r="M8" t="s">
        <v>11</v>
      </c>
      <c r="N8">
        <v>0.05</v>
      </c>
      <c r="P8" t="e">
        <f ca="1"/>
        <v>#NAME?</v>
      </c>
      <c r="Q8" s="10" t="e">
        <f ca="1"/>
        <v>#NAME?</v>
      </c>
    </row>
    <row r="9" spans="1:17" x14ac:dyDescent="0.35">
      <c r="A9" s="6">
        <v>130</v>
      </c>
      <c r="C9" s="12" t="s">
        <v>12</v>
      </c>
      <c r="D9" s="13" t="e">
        <f ca="1">IF(D7&lt;D8,"no","yes")</f>
        <v>#NAME?</v>
      </c>
      <c r="F9" t="s">
        <v>13</v>
      </c>
      <c r="G9" s="4">
        <f>COUNT(A4:A14)</f>
        <v>11</v>
      </c>
      <c r="I9" t="e">
        <f ca="1">FTEXT(G9)</f>
        <v>#NAME?</v>
      </c>
      <c r="K9" s="9">
        <v>130</v>
      </c>
      <c r="M9" s="12" t="s">
        <v>12</v>
      </c>
      <c r="N9" s="13" t="e">
        <f ca="1">IF(N7&lt;N8,"no","yes")</f>
        <v>#NAME?</v>
      </c>
    </row>
    <row r="10" spans="1:17" x14ac:dyDescent="0.35">
      <c r="A10" s="6">
        <v>210</v>
      </c>
      <c r="F10" t="s">
        <v>14</v>
      </c>
      <c r="G10" s="4">
        <f>G8/G9</f>
        <v>4.5454545454545461E-3</v>
      </c>
      <c r="I10" t="e">
        <f ca="1">FTEXT(G10)</f>
        <v>#NAME?</v>
      </c>
      <c r="K10" s="9">
        <v>210</v>
      </c>
    </row>
    <row r="11" spans="1:17" x14ac:dyDescent="0.35">
      <c r="A11" s="6">
        <v>3</v>
      </c>
      <c r="F11" t="s">
        <v>15</v>
      </c>
      <c r="G11" s="4">
        <f>G9-2</f>
        <v>9</v>
      </c>
      <c r="I11" t="e">
        <f ca="1">FTEXT(G11)</f>
        <v>#NAME?</v>
      </c>
      <c r="K11" s="9"/>
    </row>
    <row r="12" spans="1:17" x14ac:dyDescent="0.35">
      <c r="A12" s="6">
        <v>165</v>
      </c>
      <c r="F12" t="s">
        <v>16</v>
      </c>
      <c r="G12" s="4">
        <f>TINV(2*G10,G11)</f>
        <v>3.3095169292973754</v>
      </c>
      <c r="I12" s="8" t="s">
        <v>17</v>
      </c>
      <c r="K12" s="9">
        <v>165</v>
      </c>
    </row>
    <row r="13" spans="1:17" x14ac:dyDescent="0.35">
      <c r="A13" s="6">
        <v>165</v>
      </c>
      <c r="F13" t="s">
        <v>18</v>
      </c>
      <c r="G13" s="4">
        <f>(G9-1)*G12/SQRT(G9*(G11+G12^2))</f>
        <v>2.2339077064682864</v>
      </c>
      <c r="I13" t="e">
        <f ca="1">FTEXT(G13)</f>
        <v>#NAME?</v>
      </c>
      <c r="K13" s="9">
        <v>165</v>
      </c>
    </row>
    <row r="14" spans="1:17" x14ac:dyDescent="0.35">
      <c r="A14" s="14">
        <v>150</v>
      </c>
      <c r="F14" t="s">
        <v>19</v>
      </c>
      <c r="G14" s="10" t="str">
        <f>IF(G6&gt;G13,"yes","no")</f>
        <v>yes</v>
      </c>
      <c r="I14" t="e">
        <f ca="1">FTEXT(G14)</f>
        <v>#NAME?</v>
      </c>
      <c r="K14" s="15">
        <v>150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BA17-37CF-48F5-B8F2-E1420D90DA6B}">
  <sheetPr codeName="Sheet384"/>
  <dimension ref="A1:BG31"/>
  <sheetViews>
    <sheetView zoomScale="110" zoomScaleNormal="110" workbookViewId="0"/>
  </sheetViews>
  <sheetFormatPr defaultRowHeight="14.5" x14ac:dyDescent="0.35"/>
  <cols>
    <col min="3" max="3" width="5" customWidth="1"/>
    <col min="4" max="4" width="10.453125" customWidth="1"/>
    <col min="6" max="6" width="3.1796875" customWidth="1"/>
    <col min="7" max="7" width="34.81640625" customWidth="1"/>
    <col min="11" max="11" width="3.54296875" customWidth="1"/>
    <col min="12" max="12" width="10.1796875" customWidth="1"/>
    <col min="13" max="13" width="7.1796875" customWidth="1"/>
    <col min="16" max="16" width="6.453125" customWidth="1"/>
    <col min="17" max="17" width="3.54296875" customWidth="1"/>
    <col min="18" max="18" width="10.7265625" customWidth="1"/>
    <col min="23" max="23" width="3.54296875" customWidth="1"/>
    <col min="24" max="24" width="10.81640625" customWidth="1"/>
    <col min="29" max="29" width="3.54296875" customWidth="1"/>
    <col min="30" max="30" width="11.1796875" customWidth="1"/>
    <col min="35" max="35" width="3.54296875" customWidth="1"/>
    <col min="36" max="36" width="11" customWidth="1"/>
    <col min="47" max="47" width="3.81640625" customWidth="1"/>
    <col min="48" max="48" width="9.1796875" customWidth="1"/>
  </cols>
  <sheetData>
    <row r="1" spans="1:59" x14ac:dyDescent="0.35">
      <c r="A1" s="1" t="s">
        <v>20</v>
      </c>
    </row>
    <row r="3" spans="1:59" x14ac:dyDescent="0.35">
      <c r="D3" t="s">
        <v>21</v>
      </c>
      <c r="L3" t="s">
        <v>22</v>
      </c>
      <c r="R3" t="s">
        <v>23</v>
      </c>
      <c r="X3" t="s">
        <v>24</v>
      </c>
      <c r="AD3" t="s">
        <v>25</v>
      </c>
      <c r="AJ3" t="s">
        <v>26</v>
      </c>
      <c r="AQ3" t="s">
        <v>1</v>
      </c>
      <c r="AW3" t="s">
        <v>1</v>
      </c>
      <c r="AZ3" t="s">
        <v>27</v>
      </c>
    </row>
    <row r="4" spans="1:59" x14ac:dyDescent="0.35">
      <c r="AN4" s="16">
        <v>145</v>
      </c>
      <c r="AO4" s="17">
        <v>350</v>
      </c>
      <c r="AT4" s="16">
        <v>145</v>
      </c>
      <c r="AU4" s="17"/>
    </row>
    <row r="5" spans="1:59" x14ac:dyDescent="0.35">
      <c r="A5" s="18">
        <f t="shared" ref="A5:B15" si="0">AN4</f>
        <v>145</v>
      </c>
      <c r="B5" s="19">
        <f t="shared" si="0"/>
        <v>350</v>
      </c>
      <c r="D5" t="s">
        <v>2</v>
      </c>
      <c r="E5" s="2">
        <f>MIN(A5:B15)</f>
        <v>3</v>
      </c>
      <c r="G5" t="e">
        <f ca="1">FTEXT(E5)</f>
        <v>#NAME?</v>
      </c>
      <c r="I5" s="16">
        <f>A5</f>
        <v>145</v>
      </c>
      <c r="J5" s="19">
        <f>B5</f>
        <v>350</v>
      </c>
      <c r="L5" t="s">
        <v>2</v>
      </c>
      <c r="M5" s="2">
        <f>MIN(I5:J15)</f>
        <v>3</v>
      </c>
      <c r="O5" s="16">
        <f>I5</f>
        <v>145</v>
      </c>
      <c r="P5" s="19">
        <f>J5</f>
        <v>350</v>
      </c>
      <c r="R5" t="s">
        <v>2</v>
      </c>
      <c r="S5" s="2">
        <f>MIN(O5:P15)</f>
        <v>3</v>
      </c>
      <c r="U5" s="16">
        <f>O5</f>
        <v>145</v>
      </c>
      <c r="V5" s="19"/>
      <c r="X5" t="s">
        <v>2</v>
      </c>
      <c r="Y5" s="2">
        <f>MIN(U5:V15)</f>
        <v>3</v>
      </c>
      <c r="AA5" s="16">
        <f>U5</f>
        <v>145</v>
      </c>
      <c r="AB5" s="19"/>
      <c r="AD5" t="s">
        <v>2</v>
      </c>
      <c r="AE5" s="2">
        <f>MIN(AA5:AB15)</f>
        <v>40</v>
      </c>
      <c r="AG5" s="16">
        <f>AA5</f>
        <v>145</v>
      </c>
      <c r="AH5" s="19"/>
      <c r="AJ5" t="s">
        <v>2</v>
      </c>
      <c r="AK5" s="2">
        <f>MIN(AG5:AH15)</f>
        <v>125</v>
      </c>
      <c r="AN5" s="20">
        <v>125</v>
      </c>
      <c r="AO5" s="21">
        <v>170</v>
      </c>
      <c r="AQ5" s="7"/>
      <c r="AR5" s="7" t="s">
        <v>5</v>
      </c>
      <c r="AT5" s="20">
        <v>125</v>
      </c>
      <c r="AU5" s="21">
        <v>170</v>
      </c>
      <c r="AW5" s="7"/>
      <c r="AX5" s="7" t="s">
        <v>5</v>
      </c>
      <c r="AZ5" t="s">
        <v>11</v>
      </c>
      <c r="BA5">
        <v>0.05</v>
      </c>
    </row>
    <row r="6" spans="1:59" x14ac:dyDescent="0.35">
      <c r="A6" s="22">
        <f t="shared" si="0"/>
        <v>125</v>
      </c>
      <c r="B6" s="23">
        <f t="shared" si="0"/>
        <v>170</v>
      </c>
      <c r="D6" t="s">
        <v>28</v>
      </c>
      <c r="E6" s="4">
        <f>MAX(A5:B15)</f>
        <v>440</v>
      </c>
      <c r="G6" t="e">
        <f ca="1">FTEXT(E6)</f>
        <v>#NAME?</v>
      </c>
      <c r="I6" s="20">
        <f t="shared" ref="I6:J15" si="1">A6</f>
        <v>125</v>
      </c>
      <c r="J6" s="23">
        <f>B6</f>
        <v>170</v>
      </c>
      <c r="L6" t="s">
        <v>28</v>
      </c>
      <c r="M6" s="4">
        <f>MAX(I5:J15)</f>
        <v>410</v>
      </c>
      <c r="O6" s="20">
        <f t="shared" ref="O6:P15" si="2">I6</f>
        <v>125</v>
      </c>
      <c r="P6" s="23">
        <f t="shared" si="2"/>
        <v>170</v>
      </c>
      <c r="R6" t="s">
        <v>28</v>
      </c>
      <c r="S6" s="4">
        <f>MAX(O5:P15)</f>
        <v>350</v>
      </c>
      <c r="U6" s="20">
        <f t="shared" ref="U6:V15" si="3">O6</f>
        <v>125</v>
      </c>
      <c r="V6" s="23">
        <f t="shared" si="3"/>
        <v>170</v>
      </c>
      <c r="X6" t="s">
        <v>28</v>
      </c>
      <c r="Y6" s="4">
        <f>MAX(U5:V15)</f>
        <v>220</v>
      </c>
      <c r="AA6" s="20">
        <f t="shared" ref="AA6:AB15" si="4">U6</f>
        <v>125</v>
      </c>
      <c r="AB6" s="23">
        <f t="shared" si="4"/>
        <v>170</v>
      </c>
      <c r="AD6" t="s">
        <v>28</v>
      </c>
      <c r="AE6" s="4">
        <f>MAX(AA5:AB15)</f>
        <v>220</v>
      </c>
      <c r="AG6" s="20">
        <f t="shared" ref="AG6:AG11" si="5">AA6</f>
        <v>125</v>
      </c>
      <c r="AH6" s="23">
        <f>AB6</f>
        <v>170</v>
      </c>
      <c r="AJ6" t="s">
        <v>28</v>
      </c>
      <c r="AK6" s="4">
        <f>MAX(AG5:AH15)</f>
        <v>220</v>
      </c>
      <c r="AN6" s="20">
        <v>190</v>
      </c>
      <c r="AO6" s="21">
        <v>180</v>
      </c>
      <c r="AQ6" t="s">
        <v>8</v>
      </c>
      <c r="AR6" t="e">
        <f ca="1">SHAPIRO(AN4:AO14)</f>
        <v>#NAME?</v>
      </c>
      <c r="AT6" s="20">
        <v>190</v>
      </c>
      <c r="AU6" s="21">
        <v>180</v>
      </c>
      <c r="AW6" t="s">
        <v>8</v>
      </c>
      <c r="AX6" t="e">
        <f ca="1">SHAPIRO(AT4:AU14)</f>
        <v>#NAME?</v>
      </c>
    </row>
    <row r="7" spans="1:59" x14ac:dyDescent="0.35">
      <c r="A7" s="22">
        <f t="shared" si="0"/>
        <v>190</v>
      </c>
      <c r="B7" s="23">
        <f t="shared" si="0"/>
        <v>180</v>
      </c>
      <c r="D7" t="s">
        <v>4</v>
      </c>
      <c r="E7" s="4">
        <f>AVERAGE(A5:B15)</f>
        <v>185.81818181818181</v>
      </c>
      <c r="G7" t="e">
        <f ca="1">FTEXT(E7)</f>
        <v>#NAME?</v>
      </c>
      <c r="I7" s="20">
        <f t="shared" si="1"/>
        <v>190</v>
      </c>
      <c r="J7" s="23">
        <f>B7</f>
        <v>180</v>
      </c>
      <c r="L7" t="s">
        <v>4</v>
      </c>
      <c r="M7" s="4">
        <f>AVERAGE(I5:J15)</f>
        <v>173.71428571428572</v>
      </c>
      <c r="O7" s="20">
        <f t="shared" si="2"/>
        <v>190</v>
      </c>
      <c r="P7" s="23">
        <f t="shared" si="2"/>
        <v>180</v>
      </c>
      <c r="R7" t="s">
        <v>4</v>
      </c>
      <c r="S7" s="4">
        <f>AVERAGE(O5:P15)</f>
        <v>161.9</v>
      </c>
      <c r="U7" s="20">
        <f t="shared" si="3"/>
        <v>190</v>
      </c>
      <c r="V7" s="23">
        <f t="shared" si="3"/>
        <v>180</v>
      </c>
      <c r="X7" t="s">
        <v>4</v>
      </c>
      <c r="Y7" s="4">
        <f>AVERAGE(U5:V15)</f>
        <v>152</v>
      </c>
      <c r="AA7" s="20">
        <f t="shared" si="4"/>
        <v>190</v>
      </c>
      <c r="AB7" s="23">
        <f t="shared" si="4"/>
        <v>180</v>
      </c>
      <c r="AD7" t="s">
        <v>4</v>
      </c>
      <c r="AE7" s="4">
        <f>AVERAGE(AA5:AB15)</f>
        <v>160.27777777777777</v>
      </c>
      <c r="AG7" s="20">
        <f t="shared" si="5"/>
        <v>190</v>
      </c>
      <c r="AH7" s="23">
        <f>AB7</f>
        <v>180</v>
      </c>
      <c r="AJ7" t="s">
        <v>4</v>
      </c>
      <c r="AK7" s="4">
        <f>AVERAGE(AG5:AH15)</f>
        <v>167.35294117647058</v>
      </c>
      <c r="AN7" s="20">
        <v>135</v>
      </c>
      <c r="AO7" s="21">
        <v>195</v>
      </c>
      <c r="AQ7" t="s">
        <v>10</v>
      </c>
      <c r="AR7" t="e">
        <f ca="1">SWTEST(AN4:AO14)</f>
        <v>#NAME?</v>
      </c>
      <c r="AT7" s="20">
        <v>135</v>
      </c>
      <c r="AU7" s="21">
        <v>195</v>
      </c>
      <c r="AW7" t="s">
        <v>10</v>
      </c>
      <c r="AX7" t="e">
        <f ca="1">SWTEST(AT4:AU14)</f>
        <v>#NAME?</v>
      </c>
      <c r="AZ7" t="e">
        <f t="array" aca="1" ref="AZ7:BF10" ca="1">ESD(A5:B15,TRUE,BA5)</f>
        <v>#NAME?</v>
      </c>
      <c r="BA7" s="24" t="e">
        <f ca="1"/>
        <v>#NAME?</v>
      </c>
      <c r="BB7" s="25" t="e">
        <f ca="1"/>
        <v>#NAME?</v>
      </c>
      <c r="BC7" s="25" t="e">
        <f ca="1"/>
        <v>#NAME?</v>
      </c>
      <c r="BD7" s="25" t="e">
        <f ca="1"/>
        <v>#NAME?</v>
      </c>
      <c r="BE7" s="25" t="e">
        <f ca="1"/>
        <v>#NAME?</v>
      </c>
      <c r="BF7" s="26" t="e">
        <f ca="1"/>
        <v>#NAME?</v>
      </c>
    </row>
    <row r="8" spans="1:59" x14ac:dyDescent="0.35">
      <c r="A8" s="22">
        <f t="shared" si="0"/>
        <v>135</v>
      </c>
      <c r="B8" s="23">
        <f t="shared" si="0"/>
        <v>195</v>
      </c>
      <c r="D8" t="s">
        <v>6</v>
      </c>
      <c r="E8" s="4">
        <f>STDEV(A5:B15)</f>
        <v>101.77221828959225</v>
      </c>
      <c r="G8" s="8" t="s">
        <v>29</v>
      </c>
      <c r="I8" s="20">
        <f t="shared" si="1"/>
        <v>135</v>
      </c>
      <c r="J8" s="23">
        <f>B8</f>
        <v>195</v>
      </c>
      <c r="L8" t="s">
        <v>6</v>
      </c>
      <c r="M8" s="4">
        <f>STDEV(I5:J15)</f>
        <v>86.551801169671123</v>
      </c>
      <c r="O8" s="20">
        <f t="shared" si="2"/>
        <v>135</v>
      </c>
      <c r="P8" s="23">
        <f t="shared" si="2"/>
        <v>195</v>
      </c>
      <c r="R8" t="s">
        <v>6</v>
      </c>
      <c r="S8" s="4">
        <f>STDEV(O5:P15)</f>
        <v>69.282716003647721</v>
      </c>
      <c r="U8" s="20">
        <f t="shared" si="3"/>
        <v>135</v>
      </c>
      <c r="V8" s="23">
        <f t="shared" si="3"/>
        <v>195</v>
      </c>
      <c r="X8" t="s">
        <v>6</v>
      </c>
      <c r="Y8" s="4">
        <f>STDEV(U5:V15)</f>
        <v>54.750951285495184</v>
      </c>
      <c r="AA8" s="20">
        <f t="shared" si="4"/>
        <v>135</v>
      </c>
      <c r="AB8" s="23">
        <f t="shared" si="4"/>
        <v>195</v>
      </c>
      <c r="AD8" t="s">
        <v>6</v>
      </c>
      <c r="AE8" s="4">
        <f>STDEV(AA5:AB15)</f>
        <v>42.373417798753422</v>
      </c>
      <c r="AG8" s="20">
        <f t="shared" si="5"/>
        <v>135</v>
      </c>
      <c r="AH8" s="23">
        <f>AB8</f>
        <v>195</v>
      </c>
      <c r="AJ8" t="s">
        <v>6</v>
      </c>
      <c r="AK8" s="4">
        <f>STDEV(AG5:AH15)</f>
        <v>30.828033460777633</v>
      </c>
      <c r="AN8" s="20">
        <v>220</v>
      </c>
      <c r="AO8" s="21">
        <v>440</v>
      </c>
      <c r="AQ8" t="s">
        <v>11</v>
      </c>
      <c r="AR8">
        <v>0.05</v>
      </c>
      <c r="AT8" s="20">
        <v>220</v>
      </c>
      <c r="AU8" s="21"/>
      <c r="AW8" t="s">
        <v>11</v>
      </c>
      <c r="AX8">
        <v>0.05</v>
      </c>
      <c r="AZ8" t="e">
        <f ca="1"/>
        <v>#NAME?</v>
      </c>
      <c r="BA8" s="27" t="e">
        <f ca="1"/>
        <v>#NAME?</v>
      </c>
      <c r="BB8" t="e">
        <f ca="1"/>
        <v>#NAME?</v>
      </c>
      <c r="BC8" t="e">
        <f ca="1"/>
        <v>#NAME?</v>
      </c>
      <c r="BD8" t="e">
        <f ca="1"/>
        <v>#NAME?</v>
      </c>
      <c r="BE8" t="e">
        <f ca="1"/>
        <v>#NAME?</v>
      </c>
      <c r="BF8" s="28" t="e">
        <f ca="1"/>
        <v>#NAME?</v>
      </c>
    </row>
    <row r="9" spans="1:59" x14ac:dyDescent="0.35">
      <c r="A9" s="22">
        <f t="shared" si="0"/>
        <v>220</v>
      </c>
      <c r="B9" s="23">
        <f t="shared" si="0"/>
        <v>440</v>
      </c>
      <c r="D9" t="s">
        <v>30</v>
      </c>
      <c r="E9" s="4">
        <f>E7-E5</f>
        <v>182.81818181818181</v>
      </c>
      <c r="G9" t="e">
        <f ca="1">FTEXT(E9)</f>
        <v>#NAME?</v>
      </c>
      <c r="I9" s="20">
        <f t="shared" si="1"/>
        <v>220</v>
      </c>
      <c r="J9" s="23"/>
      <c r="L9" t="s">
        <v>30</v>
      </c>
      <c r="M9" s="4">
        <f>M7-M5</f>
        <v>170.71428571428572</v>
      </c>
      <c r="O9" s="20">
        <f t="shared" si="2"/>
        <v>220</v>
      </c>
      <c r="P9" s="23"/>
      <c r="R9" t="s">
        <v>30</v>
      </c>
      <c r="S9" s="4">
        <f>S7-S5</f>
        <v>158.9</v>
      </c>
      <c r="U9" s="20">
        <f t="shared" si="3"/>
        <v>220</v>
      </c>
      <c r="V9" s="23"/>
      <c r="X9" t="s">
        <v>30</v>
      </c>
      <c r="Y9" s="4">
        <f>Y7-Y5</f>
        <v>149</v>
      </c>
      <c r="AA9" s="20">
        <f t="shared" si="4"/>
        <v>220</v>
      </c>
      <c r="AB9" s="23"/>
      <c r="AD9" t="s">
        <v>30</v>
      </c>
      <c r="AE9" s="4">
        <f>AE7-AE5</f>
        <v>120.27777777777777</v>
      </c>
      <c r="AG9" s="20">
        <f t="shared" si="5"/>
        <v>220</v>
      </c>
      <c r="AH9" s="23"/>
      <c r="AJ9" t="s">
        <v>30</v>
      </c>
      <c r="AK9" s="4">
        <f>AK7-AK5</f>
        <v>42.35294117647058</v>
      </c>
      <c r="AN9" s="20">
        <v>130</v>
      </c>
      <c r="AO9" s="21">
        <v>215</v>
      </c>
      <c r="AQ9" s="12" t="s">
        <v>12</v>
      </c>
      <c r="AR9" s="13" t="e">
        <f ca="1">IF(AR7&lt;AR8,"no","yes")</f>
        <v>#NAME?</v>
      </c>
      <c r="AT9" s="20">
        <v>130</v>
      </c>
      <c r="AU9" s="21">
        <v>215</v>
      </c>
      <c r="AW9" s="12" t="s">
        <v>12</v>
      </c>
      <c r="AX9" s="13" t="e">
        <f ca="1">IF(AX7&lt;AX8,"no","yes")</f>
        <v>#NAME?</v>
      </c>
      <c r="AZ9" t="e">
        <f ca="1"/>
        <v>#NAME?</v>
      </c>
      <c r="BA9" s="27" t="e">
        <f ca="1"/>
        <v>#NAME?</v>
      </c>
      <c r="BB9" t="e">
        <f ca="1"/>
        <v>#NAME?</v>
      </c>
      <c r="BC9" t="e">
        <f ca="1"/>
        <v>#NAME?</v>
      </c>
      <c r="BD9" t="e">
        <f ca="1"/>
        <v>#NAME?</v>
      </c>
      <c r="BE9" t="e">
        <f ca="1"/>
        <v>#NAME?</v>
      </c>
      <c r="BF9" s="28" t="e">
        <f ca="1"/>
        <v>#NAME?</v>
      </c>
    </row>
    <row r="10" spans="1:59" x14ac:dyDescent="0.35">
      <c r="A10" s="22">
        <f t="shared" si="0"/>
        <v>130</v>
      </c>
      <c r="B10" s="23">
        <f t="shared" si="0"/>
        <v>215</v>
      </c>
      <c r="D10" t="s">
        <v>31</v>
      </c>
      <c r="E10" s="4">
        <f>E6-E7</f>
        <v>254.18181818181819</v>
      </c>
      <c r="G10" t="e">
        <f ca="1">FTEXT(E10)</f>
        <v>#NAME?</v>
      </c>
      <c r="I10" s="20">
        <f t="shared" si="1"/>
        <v>130</v>
      </c>
      <c r="J10" s="23">
        <f t="shared" si="1"/>
        <v>215</v>
      </c>
      <c r="L10" t="s">
        <v>31</v>
      </c>
      <c r="M10" s="4">
        <f>M6-M7</f>
        <v>236.28571428571428</v>
      </c>
      <c r="O10" s="20">
        <f t="shared" si="2"/>
        <v>130</v>
      </c>
      <c r="P10" s="23">
        <f t="shared" si="2"/>
        <v>215</v>
      </c>
      <c r="R10" t="s">
        <v>31</v>
      </c>
      <c r="S10" s="4">
        <f>S6-S7</f>
        <v>188.1</v>
      </c>
      <c r="U10" s="20">
        <f t="shared" si="3"/>
        <v>130</v>
      </c>
      <c r="V10" s="23">
        <f t="shared" si="3"/>
        <v>215</v>
      </c>
      <c r="X10" t="s">
        <v>31</v>
      </c>
      <c r="Y10" s="4">
        <f>Y6-Y7</f>
        <v>68</v>
      </c>
      <c r="AA10" s="20">
        <f t="shared" si="4"/>
        <v>130</v>
      </c>
      <c r="AB10" s="23">
        <f t="shared" si="4"/>
        <v>215</v>
      </c>
      <c r="AD10" t="s">
        <v>31</v>
      </c>
      <c r="AE10" s="4">
        <f>AE6-AE7</f>
        <v>59.722222222222229</v>
      </c>
      <c r="AG10" s="20">
        <f t="shared" si="5"/>
        <v>130</v>
      </c>
      <c r="AH10" s="23">
        <f>AB10</f>
        <v>215</v>
      </c>
      <c r="AJ10" t="s">
        <v>31</v>
      </c>
      <c r="AK10" s="4">
        <f>AK6-AK7</f>
        <v>52.64705882352942</v>
      </c>
      <c r="AN10" s="20">
        <v>210</v>
      </c>
      <c r="AO10" s="21">
        <v>135</v>
      </c>
      <c r="AT10" s="20">
        <v>210</v>
      </c>
      <c r="AU10" s="21">
        <v>135</v>
      </c>
      <c r="AZ10" t="e">
        <f ca="1"/>
        <v>#NAME?</v>
      </c>
      <c r="BA10" s="29" t="e">
        <f ca="1"/>
        <v>#NAME?</v>
      </c>
      <c r="BB10" s="30" t="e">
        <f ca="1"/>
        <v>#NAME?</v>
      </c>
      <c r="BC10" s="30" t="e">
        <f ca="1"/>
        <v>#NAME?</v>
      </c>
      <c r="BD10" s="30" t="e">
        <f ca="1"/>
        <v>#NAME?</v>
      </c>
      <c r="BE10" s="30" t="e">
        <f ca="1"/>
        <v>#NAME?</v>
      </c>
      <c r="BF10" s="31" t="e">
        <f ca="1"/>
        <v>#NAME?</v>
      </c>
      <c r="BG10" s="32"/>
    </row>
    <row r="11" spans="1:59" x14ac:dyDescent="0.35">
      <c r="A11" s="22">
        <f t="shared" si="0"/>
        <v>210</v>
      </c>
      <c r="B11" s="23">
        <f t="shared" si="0"/>
        <v>135</v>
      </c>
      <c r="D11" t="s">
        <v>9</v>
      </c>
      <c r="E11" s="11">
        <f>MAX(E9:E10)/E8</f>
        <v>2.4975560369387382</v>
      </c>
      <c r="G11" t="e">
        <f ca="1">FTEXT(E11)</f>
        <v>#NAME?</v>
      </c>
      <c r="I11" s="20">
        <f t="shared" si="1"/>
        <v>210</v>
      </c>
      <c r="J11" s="23">
        <f t="shared" si="1"/>
        <v>135</v>
      </c>
      <c r="L11" t="s">
        <v>9</v>
      </c>
      <c r="M11" s="11">
        <f>MAX(M9:M10)/M8</f>
        <v>2.7299918787653361</v>
      </c>
      <c r="O11" s="20">
        <f t="shared" si="2"/>
        <v>210</v>
      </c>
      <c r="P11" s="23">
        <f t="shared" si="2"/>
        <v>135</v>
      </c>
      <c r="R11" t="s">
        <v>9</v>
      </c>
      <c r="S11" s="11">
        <f>MAX(S9:S10)/S8</f>
        <v>2.7149628485998814</v>
      </c>
      <c r="U11" s="20">
        <f t="shared" si="3"/>
        <v>210</v>
      </c>
      <c r="V11" s="23">
        <f t="shared" si="3"/>
        <v>135</v>
      </c>
      <c r="X11" t="s">
        <v>9</v>
      </c>
      <c r="Y11" s="11">
        <f>MAX(Y9:Y10)/Y8</f>
        <v>2.7214139024370452</v>
      </c>
      <c r="AA11" s="20">
        <f t="shared" si="4"/>
        <v>210</v>
      </c>
      <c r="AB11" s="23">
        <f t="shared" si="4"/>
        <v>135</v>
      </c>
      <c r="AD11" t="s">
        <v>9</v>
      </c>
      <c r="AE11" s="11">
        <f>MAX(AE9:AE10)/AE8</f>
        <v>2.8385196197535949</v>
      </c>
      <c r="AG11" s="20">
        <f t="shared" si="5"/>
        <v>210</v>
      </c>
      <c r="AH11" s="23">
        <f>AB11</f>
        <v>135</v>
      </c>
      <c r="AJ11" t="s">
        <v>9</v>
      </c>
      <c r="AK11" s="11">
        <f>MAX(AK9:AK10)/AK8</f>
        <v>1.7077657220825335</v>
      </c>
      <c r="AN11" s="20">
        <v>3</v>
      </c>
      <c r="AO11" s="21">
        <v>410</v>
      </c>
      <c r="AT11" s="20"/>
      <c r="AU11" s="21"/>
    </row>
    <row r="12" spans="1:59" x14ac:dyDescent="0.35">
      <c r="A12" s="22">
        <f t="shared" si="0"/>
        <v>3</v>
      </c>
      <c r="B12" s="23">
        <f t="shared" si="0"/>
        <v>410</v>
      </c>
      <c r="G12" t="e">
        <f ca="1">FTEXT(E12)</f>
        <v>#NAME?</v>
      </c>
      <c r="I12" s="20">
        <f t="shared" si="1"/>
        <v>3</v>
      </c>
      <c r="J12" s="23">
        <f t="shared" si="1"/>
        <v>410</v>
      </c>
      <c r="O12" s="20">
        <f t="shared" si="2"/>
        <v>3</v>
      </c>
      <c r="P12" s="23"/>
      <c r="U12" s="20">
        <f t="shared" si="3"/>
        <v>3</v>
      </c>
      <c r="V12" s="23"/>
      <c r="AA12" s="20"/>
      <c r="AB12" s="23"/>
      <c r="AG12" s="20"/>
      <c r="AH12" s="23"/>
      <c r="AN12" s="20">
        <v>165</v>
      </c>
      <c r="AO12" s="21">
        <v>40</v>
      </c>
      <c r="AT12" s="20">
        <v>165</v>
      </c>
      <c r="AU12" s="21"/>
    </row>
    <row r="13" spans="1:59" x14ac:dyDescent="0.35">
      <c r="A13" s="22">
        <f t="shared" si="0"/>
        <v>165</v>
      </c>
      <c r="B13" s="23">
        <f t="shared" si="0"/>
        <v>40</v>
      </c>
      <c r="D13" t="s">
        <v>11</v>
      </c>
      <c r="E13" s="2">
        <v>0.05</v>
      </c>
      <c r="I13" s="20">
        <f t="shared" si="1"/>
        <v>165</v>
      </c>
      <c r="J13" s="23">
        <f t="shared" si="1"/>
        <v>40</v>
      </c>
      <c r="L13" t="s">
        <v>11</v>
      </c>
      <c r="M13" s="2">
        <v>0.05</v>
      </c>
      <c r="O13" s="20">
        <f t="shared" si="2"/>
        <v>165</v>
      </c>
      <c r="P13" s="23">
        <f t="shared" si="2"/>
        <v>40</v>
      </c>
      <c r="R13" t="s">
        <v>11</v>
      </c>
      <c r="S13" s="2">
        <v>0.05</v>
      </c>
      <c r="U13" s="20">
        <f t="shared" si="3"/>
        <v>165</v>
      </c>
      <c r="V13" s="23">
        <f t="shared" si="3"/>
        <v>40</v>
      </c>
      <c r="X13" t="s">
        <v>11</v>
      </c>
      <c r="Y13" s="2">
        <v>0.05</v>
      </c>
      <c r="AA13" s="20">
        <f t="shared" si="4"/>
        <v>165</v>
      </c>
      <c r="AB13" s="23">
        <f t="shared" si="4"/>
        <v>40</v>
      </c>
      <c r="AD13" t="s">
        <v>11</v>
      </c>
      <c r="AE13" s="2">
        <v>0.05</v>
      </c>
      <c r="AG13" s="20">
        <f>AA13</f>
        <v>165</v>
      </c>
      <c r="AH13" s="23"/>
      <c r="AJ13" t="s">
        <v>11</v>
      </c>
      <c r="AK13" s="2">
        <v>0.05</v>
      </c>
      <c r="AN13" s="20">
        <v>165</v>
      </c>
      <c r="AO13" s="21">
        <v>140</v>
      </c>
      <c r="AT13" s="20">
        <v>165</v>
      </c>
      <c r="AU13" s="21">
        <v>140</v>
      </c>
    </row>
    <row r="14" spans="1:59" x14ac:dyDescent="0.35">
      <c r="A14" s="22">
        <f t="shared" si="0"/>
        <v>165</v>
      </c>
      <c r="B14" s="23">
        <f t="shared" si="0"/>
        <v>140</v>
      </c>
      <c r="D14" t="s">
        <v>13</v>
      </c>
      <c r="E14" s="4">
        <f>COUNT(A5:B15)</f>
        <v>22</v>
      </c>
      <c r="G14" t="e">
        <f ca="1">FTEXT(E14)</f>
        <v>#NAME?</v>
      </c>
      <c r="I14" s="20">
        <f t="shared" si="1"/>
        <v>165</v>
      </c>
      <c r="J14" s="23">
        <f t="shared" si="1"/>
        <v>140</v>
      </c>
      <c r="L14" t="s">
        <v>13</v>
      </c>
      <c r="M14" s="4">
        <f>COUNT(I5:J15)</f>
        <v>21</v>
      </c>
      <c r="O14" s="20">
        <f t="shared" si="2"/>
        <v>165</v>
      </c>
      <c r="P14" s="23">
        <f t="shared" si="2"/>
        <v>140</v>
      </c>
      <c r="R14" t="s">
        <v>13</v>
      </c>
      <c r="S14" s="4">
        <f>COUNT(O5:P15)</f>
        <v>20</v>
      </c>
      <c r="U14" s="20">
        <f t="shared" si="3"/>
        <v>165</v>
      </c>
      <c r="V14" s="23">
        <f t="shared" si="3"/>
        <v>140</v>
      </c>
      <c r="X14" t="s">
        <v>13</v>
      </c>
      <c r="Y14" s="4">
        <f>COUNT(U5:V15)</f>
        <v>19</v>
      </c>
      <c r="AA14" s="20">
        <f t="shared" si="4"/>
        <v>165</v>
      </c>
      <c r="AB14" s="23">
        <f t="shared" si="4"/>
        <v>140</v>
      </c>
      <c r="AD14" t="s">
        <v>13</v>
      </c>
      <c r="AE14" s="4">
        <f>COUNT(AA5:AB15)</f>
        <v>18</v>
      </c>
      <c r="AG14" s="20">
        <f>AA14</f>
        <v>165</v>
      </c>
      <c r="AH14" s="23">
        <f>AB14</f>
        <v>140</v>
      </c>
      <c r="AJ14" t="s">
        <v>13</v>
      </c>
      <c r="AK14" s="4">
        <f>COUNT(AG5:AH15)</f>
        <v>17</v>
      </c>
      <c r="AN14" s="33">
        <v>150</v>
      </c>
      <c r="AO14" s="34">
        <v>175</v>
      </c>
      <c r="AT14" s="33">
        <v>150</v>
      </c>
      <c r="AU14" s="34">
        <v>175</v>
      </c>
    </row>
    <row r="15" spans="1:59" x14ac:dyDescent="0.35">
      <c r="A15" s="35">
        <f t="shared" si="0"/>
        <v>150</v>
      </c>
      <c r="B15" s="36">
        <f t="shared" si="0"/>
        <v>175</v>
      </c>
      <c r="D15" t="s">
        <v>14</v>
      </c>
      <c r="E15" s="4">
        <f>E13/E14</f>
        <v>2.2727272727272731E-3</v>
      </c>
      <c r="G15" t="e">
        <f ca="1">FTEXT(E15)</f>
        <v>#NAME?</v>
      </c>
      <c r="I15" s="33">
        <f t="shared" si="1"/>
        <v>150</v>
      </c>
      <c r="J15" s="36">
        <f t="shared" si="1"/>
        <v>175</v>
      </c>
      <c r="L15" t="s">
        <v>14</v>
      </c>
      <c r="M15" s="4">
        <f>M13/M14</f>
        <v>2.3809523809523812E-3</v>
      </c>
      <c r="O15" s="33">
        <f t="shared" si="2"/>
        <v>150</v>
      </c>
      <c r="P15" s="36">
        <f t="shared" si="2"/>
        <v>175</v>
      </c>
      <c r="R15" t="s">
        <v>14</v>
      </c>
      <c r="S15" s="4">
        <f>S13/S14</f>
        <v>2.5000000000000001E-3</v>
      </c>
      <c r="U15" s="33">
        <f t="shared" si="3"/>
        <v>150</v>
      </c>
      <c r="V15" s="36">
        <f t="shared" si="3"/>
        <v>175</v>
      </c>
      <c r="X15" t="s">
        <v>14</v>
      </c>
      <c r="Y15" s="4">
        <f>Y13/Y14</f>
        <v>2.631578947368421E-3</v>
      </c>
      <c r="AA15" s="33">
        <f t="shared" si="4"/>
        <v>150</v>
      </c>
      <c r="AB15" s="36">
        <f t="shared" si="4"/>
        <v>175</v>
      </c>
      <c r="AD15" t="s">
        <v>14</v>
      </c>
      <c r="AE15" s="4">
        <f>AE13/AE14</f>
        <v>2.7777777777777779E-3</v>
      </c>
      <c r="AG15" s="33">
        <f>AA15</f>
        <v>150</v>
      </c>
      <c r="AH15" s="36">
        <f>AB15</f>
        <v>175</v>
      </c>
      <c r="AJ15" t="s">
        <v>14</v>
      </c>
      <c r="AK15" s="4">
        <f>AK13/AK14</f>
        <v>2.9411764705882353E-3</v>
      </c>
    </row>
    <row r="16" spans="1:59" x14ac:dyDescent="0.35">
      <c r="D16" t="s">
        <v>15</v>
      </c>
      <c r="E16" s="4">
        <f>E14-2</f>
        <v>20</v>
      </c>
      <c r="G16" t="e">
        <f ca="1">FTEXT(E16)</f>
        <v>#NAME?</v>
      </c>
      <c r="L16" t="s">
        <v>15</v>
      </c>
      <c r="M16" s="4">
        <f>M14-2</f>
        <v>19</v>
      </c>
      <c r="R16" t="s">
        <v>15</v>
      </c>
      <c r="S16" s="4">
        <f>S14-2</f>
        <v>18</v>
      </c>
      <c r="X16" t="s">
        <v>15</v>
      </c>
      <c r="Y16" s="4">
        <f>Y14-2</f>
        <v>17</v>
      </c>
      <c r="AD16" t="s">
        <v>15</v>
      </c>
      <c r="AE16" s="4">
        <f>AE14-2</f>
        <v>16</v>
      </c>
      <c r="AJ16" t="s">
        <v>15</v>
      </c>
      <c r="AK16" s="4">
        <f>AK14-2</f>
        <v>15</v>
      </c>
    </row>
    <row r="17" spans="4:48" x14ac:dyDescent="0.35">
      <c r="D17" t="s">
        <v>16</v>
      </c>
      <c r="E17" s="4">
        <f>TINV(E15,E16)</f>
        <v>3.4966411965676412</v>
      </c>
      <c r="G17" s="8" t="s">
        <v>32</v>
      </c>
      <c r="L17" t="s">
        <v>16</v>
      </c>
      <c r="M17" s="4">
        <f>TINV(M15,M16)</f>
        <v>3.5026559386265497</v>
      </c>
      <c r="R17" t="s">
        <v>16</v>
      </c>
      <c r="S17" s="4">
        <f>TINV(S15,S16)</f>
        <v>3.5101041304634206</v>
      </c>
      <c r="X17" t="s">
        <v>16</v>
      </c>
      <c r="Y17" s="4">
        <f>TINV(Y15,Y16)</f>
        <v>3.5192999602032482</v>
      </c>
      <c r="AD17" t="s">
        <v>16</v>
      </c>
      <c r="AE17" s="4">
        <f>TINV(AE15,AE16)</f>
        <v>3.530647943008447</v>
      </c>
      <c r="AJ17" t="s">
        <v>16</v>
      </c>
      <c r="AK17" s="4">
        <f>TINV(AK15,AK16)</f>
        <v>3.5446767899400018</v>
      </c>
    </row>
    <row r="18" spans="4:48" x14ac:dyDescent="0.35">
      <c r="D18" t="s">
        <v>18</v>
      </c>
      <c r="E18" s="4">
        <f>(E14-1)*E17/SQRT(E14*(E16+E17^2))</f>
        <v>2.7577345245675677</v>
      </c>
      <c r="G18" t="e">
        <f ca="1">FTEXT(E18)</f>
        <v>#NAME?</v>
      </c>
      <c r="L18" t="s">
        <v>18</v>
      </c>
      <c r="M18" s="4">
        <f>(M14-1)*M17/SQRT(M14*(M16+M17^2))</f>
        <v>2.73378035695653</v>
      </c>
      <c r="R18" t="s">
        <v>18</v>
      </c>
      <c r="S18" s="4">
        <f>(S14-1)*S17/SQRT(S14*(S16+S17^2))</f>
        <v>2.7082456458057544</v>
      </c>
      <c r="X18" t="s">
        <v>18</v>
      </c>
      <c r="Y18" s="4">
        <f>(Y14-1)*Y17/SQRT(Y14*(Y16+Y17^2))</f>
        <v>2.680931096775395</v>
      </c>
      <c r="AD18" t="s">
        <v>18</v>
      </c>
      <c r="AE18" s="4">
        <f>(AE14-1)*AE17/SQRT(AE14*(AE16+AE17^2))</f>
        <v>2.6515991201297915</v>
      </c>
      <c r="AJ18" t="s">
        <v>18</v>
      </c>
      <c r="AK18" s="4">
        <f>(AK14-1)*AK17/SQRT(AK14*(AK16+AK17^2))</f>
        <v>2.6199636398344377</v>
      </c>
    </row>
    <row r="19" spans="4:48" x14ac:dyDescent="0.35">
      <c r="D19" t="s">
        <v>19</v>
      </c>
      <c r="E19" s="10" t="str">
        <f>IF(E11&gt;E18,"yes","no")</f>
        <v>no</v>
      </c>
      <c r="F19" s="32"/>
      <c r="G19" t="e">
        <f ca="1">FTEXT(E19)</f>
        <v>#NAME?</v>
      </c>
      <c r="L19" t="s">
        <v>19</v>
      </c>
      <c r="M19" s="10" t="str">
        <f>IF(M11&gt;M18,"yes","no")</f>
        <v>no</v>
      </c>
      <c r="R19" t="s">
        <v>19</v>
      </c>
      <c r="S19" s="10" t="str">
        <f>IF(S11&gt;S18,"yes","no")</f>
        <v>yes</v>
      </c>
      <c r="X19" t="s">
        <v>19</v>
      </c>
      <c r="Y19" s="10" t="str">
        <f>IF(Y11&gt;Y18,"yes","no")</f>
        <v>yes</v>
      </c>
      <c r="AD19" t="s">
        <v>19</v>
      </c>
      <c r="AE19" s="10" t="str">
        <f>IF(AE11&gt;AE18,"yes","no")</f>
        <v>yes</v>
      </c>
      <c r="AJ19" t="s">
        <v>19</v>
      </c>
      <c r="AK19" s="10" t="str">
        <f>IF(AK11&gt;AK18,"yes","no")</f>
        <v>no</v>
      </c>
    </row>
    <row r="21" spans="4:48" x14ac:dyDescent="0.35">
      <c r="L21" t="s">
        <v>33</v>
      </c>
      <c r="AN21" t="s">
        <v>34</v>
      </c>
      <c r="AV21" t="s">
        <v>35</v>
      </c>
    </row>
    <row r="23" spans="4:48" x14ac:dyDescent="0.35">
      <c r="L23" s="37" t="s">
        <v>36</v>
      </c>
      <c r="M23" s="37" t="s">
        <v>37</v>
      </c>
      <c r="N23" s="37" t="s">
        <v>9</v>
      </c>
      <c r="O23" s="37" t="s">
        <v>18</v>
      </c>
      <c r="P23" s="37" t="s">
        <v>19</v>
      </c>
      <c r="AN23" t="e">
        <f t="array" aca="1" ref="AN23:AT26" ca="1">ESD(A5:B15,TRUE)</f>
        <v>#NAME?</v>
      </c>
      <c r="AO23" s="38" t="e">
        <f ca="1"/>
        <v>#NAME?</v>
      </c>
      <c r="AP23" s="39" t="e">
        <f ca="1"/>
        <v>#NAME?</v>
      </c>
      <c r="AQ23" s="39" t="e">
        <f ca="1"/>
        <v>#NAME?</v>
      </c>
      <c r="AR23" s="39" t="e">
        <f ca="1"/>
        <v>#NAME?</v>
      </c>
      <c r="AS23" s="39" t="e">
        <f ca="1"/>
        <v>#NAME?</v>
      </c>
      <c r="AT23" s="17" t="e">
        <f ca="1"/>
        <v>#NAME?</v>
      </c>
      <c r="AV23" s="2" t="e">
        <f t="array" aca="1" ref="AV23:AV31" ca="1">OUTLIERS(A5:B15)</f>
        <v>#NAME?</v>
      </c>
    </row>
    <row r="24" spans="4:48" x14ac:dyDescent="0.35">
      <c r="L24" s="16">
        <v>1</v>
      </c>
      <c r="M24" s="39">
        <f>E6</f>
        <v>440</v>
      </c>
      <c r="N24" s="39">
        <f>E11</f>
        <v>2.4975560369387382</v>
      </c>
      <c r="O24" s="39">
        <f>E18</f>
        <v>2.7577345245675677</v>
      </c>
      <c r="P24" s="19" t="str">
        <f t="shared" ref="P24:P29" si="6">IF(N24&gt;O24,"yes","no")</f>
        <v>no</v>
      </c>
      <c r="AN24" t="e">
        <f ca="1"/>
        <v>#NAME?</v>
      </c>
      <c r="AO24" s="40" t="e">
        <f ca="1"/>
        <v>#NAME?</v>
      </c>
      <c r="AP24" t="e">
        <f ca="1"/>
        <v>#NAME?</v>
      </c>
      <c r="AQ24" t="e">
        <f ca="1"/>
        <v>#NAME?</v>
      </c>
      <c r="AR24" t="e">
        <f ca="1"/>
        <v>#NAME?</v>
      </c>
      <c r="AS24" t="e">
        <f ca="1"/>
        <v>#NAME?</v>
      </c>
      <c r="AT24" s="21" t="e">
        <f ca="1"/>
        <v>#NAME?</v>
      </c>
      <c r="AV24" s="4" t="e">
        <f ca="1"/>
        <v>#NAME?</v>
      </c>
    </row>
    <row r="25" spans="4:48" x14ac:dyDescent="0.35">
      <c r="L25" s="20">
        <v>2</v>
      </c>
      <c r="M25">
        <f>M6</f>
        <v>410</v>
      </c>
      <c r="N25">
        <f>M11</f>
        <v>2.7299918787653361</v>
      </c>
      <c r="O25">
        <f>M18</f>
        <v>2.73378035695653</v>
      </c>
      <c r="P25" s="23" t="str">
        <f t="shared" si="6"/>
        <v>no</v>
      </c>
      <c r="AN25" t="e">
        <f ca="1"/>
        <v>#NAME?</v>
      </c>
      <c r="AO25" s="40" t="e">
        <f ca="1"/>
        <v>#NAME?</v>
      </c>
      <c r="AP25" t="e">
        <f ca="1"/>
        <v>#NAME?</v>
      </c>
      <c r="AQ25" t="e">
        <f ca="1"/>
        <v>#NAME?</v>
      </c>
      <c r="AR25" t="e">
        <f ca="1"/>
        <v>#NAME?</v>
      </c>
      <c r="AS25" t="e">
        <f ca="1"/>
        <v>#NAME?</v>
      </c>
      <c r="AT25" s="21" t="e">
        <f ca="1"/>
        <v>#NAME?</v>
      </c>
      <c r="AV25" s="4" t="e">
        <f ca="1"/>
        <v>#NAME?</v>
      </c>
    </row>
    <row r="26" spans="4:48" x14ac:dyDescent="0.35">
      <c r="L26" s="20">
        <v>3</v>
      </c>
      <c r="M26">
        <f>S6</f>
        <v>350</v>
      </c>
      <c r="N26">
        <f>S11</f>
        <v>2.7149628485998814</v>
      </c>
      <c r="O26">
        <f>S18</f>
        <v>2.7082456458057544</v>
      </c>
      <c r="P26" s="23" t="str">
        <f t="shared" si="6"/>
        <v>yes</v>
      </c>
      <c r="AN26" t="e">
        <f ca="1"/>
        <v>#NAME?</v>
      </c>
      <c r="AO26" s="41" t="e">
        <f ca="1"/>
        <v>#NAME?</v>
      </c>
      <c r="AP26" s="13" t="e">
        <f ca="1"/>
        <v>#NAME?</v>
      </c>
      <c r="AQ26" s="13" t="e">
        <f ca="1"/>
        <v>#NAME?</v>
      </c>
      <c r="AR26" s="13" t="e">
        <f ca="1"/>
        <v>#NAME?</v>
      </c>
      <c r="AS26" s="13" t="e">
        <f ca="1"/>
        <v>#NAME?</v>
      </c>
      <c r="AT26" s="42" t="e">
        <f ca="1"/>
        <v>#NAME?</v>
      </c>
      <c r="AV26" s="4" t="e">
        <f ca="1"/>
        <v>#NAME?</v>
      </c>
    </row>
    <row r="27" spans="4:48" x14ac:dyDescent="0.35">
      <c r="L27" s="20">
        <v>4</v>
      </c>
      <c r="M27">
        <f>Y5</f>
        <v>3</v>
      </c>
      <c r="N27">
        <f>Y11</f>
        <v>2.7214139024370452</v>
      </c>
      <c r="O27">
        <f>Y18</f>
        <v>2.680931096775395</v>
      </c>
      <c r="P27" s="23" t="str">
        <f t="shared" si="6"/>
        <v>yes</v>
      </c>
      <c r="AV27" s="4" t="e">
        <f ca="1"/>
        <v>#NAME?</v>
      </c>
    </row>
    <row r="28" spans="4:48" x14ac:dyDescent="0.35">
      <c r="L28" s="20">
        <v>5</v>
      </c>
      <c r="M28">
        <f>AE5</f>
        <v>40</v>
      </c>
      <c r="N28">
        <f>AE11</f>
        <v>2.8385196197535949</v>
      </c>
      <c r="O28">
        <f>AE18</f>
        <v>2.6515991201297915</v>
      </c>
      <c r="P28" s="23" t="str">
        <f t="shared" si="6"/>
        <v>yes</v>
      </c>
      <c r="AV28" s="4" t="e">
        <f ca="1"/>
        <v>#NAME?</v>
      </c>
    </row>
    <row r="29" spans="4:48" x14ac:dyDescent="0.35">
      <c r="L29" s="33">
        <v>6</v>
      </c>
      <c r="M29" s="12">
        <f>AK6</f>
        <v>220</v>
      </c>
      <c r="N29" s="12">
        <f>AK11</f>
        <v>1.7077657220825335</v>
      </c>
      <c r="O29" s="12">
        <f>AK18</f>
        <v>2.6199636398344377</v>
      </c>
      <c r="P29" s="36" t="str">
        <f t="shared" si="6"/>
        <v>no</v>
      </c>
      <c r="AV29" s="4" t="e">
        <f ca="1"/>
        <v>#NAME?</v>
      </c>
    </row>
    <row r="30" spans="4:48" x14ac:dyDescent="0.35">
      <c r="AV30" s="4" t="e">
        <f ca="1"/>
        <v>#NAME?</v>
      </c>
    </row>
    <row r="31" spans="4:48" x14ac:dyDescent="0.35">
      <c r="AV31" s="11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Grubbs</vt:lpstr>
      <vt:lpstr>ESD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2026-01-05T09:17:23Z</dcterms:created>
  <dcterms:modified xsi:type="dcterms:W3CDTF">2026-01-05T09:20:14Z</dcterms:modified>
</cp:coreProperties>
</file>