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" documentId="8_{B8AF5BD6-B8A0-476D-B482-1C06D78CBE89}" xr6:coauthVersionLast="47" xr6:coauthVersionMax="47" xr10:uidLastSave="{8E2B0C0E-3DB6-4608-ADEF-83A7BF211833}"/>
  <bookViews>
    <workbookView xWindow="-110" yWindow="-110" windowWidth="19420" windowHeight="10300" xr2:uid="{6E6071B2-6D51-4290-8AAF-41A92E5C907C}"/>
  </bookViews>
  <sheets>
    <sheet name="Title" sheetId="2" r:id="rId1"/>
    <sheet name="Test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K22" i="1"/>
  <c r="U21" i="1"/>
  <c r="K21" i="1"/>
  <c r="Y19" i="1"/>
  <c r="W19" i="1"/>
  <c r="V19" i="1"/>
  <c r="X19" i="1" s="1"/>
  <c r="L19" i="1"/>
  <c r="M19" i="1" s="1"/>
  <c r="W18" i="1"/>
  <c r="V18" i="1"/>
  <c r="Y18" i="1" s="1"/>
  <c r="L18" i="1"/>
  <c r="M18" i="1" s="1"/>
  <c r="Y17" i="1"/>
  <c r="W17" i="1"/>
  <c r="V17" i="1"/>
  <c r="X17" i="1" s="1"/>
  <c r="L17" i="1"/>
  <c r="M17" i="1" s="1"/>
  <c r="W16" i="1"/>
  <c r="V16" i="1"/>
  <c r="Y16" i="1" s="1"/>
  <c r="L16" i="1"/>
  <c r="M16" i="1" s="1"/>
  <c r="Y15" i="1"/>
  <c r="W15" i="1"/>
  <c r="V15" i="1"/>
  <c r="X15" i="1" s="1"/>
  <c r="L15" i="1"/>
  <c r="M15" i="1" s="1"/>
  <c r="W14" i="1"/>
  <c r="V14" i="1"/>
  <c r="Y14" i="1" s="1"/>
  <c r="L14" i="1"/>
  <c r="M14" i="1" s="1"/>
  <c r="W13" i="1"/>
  <c r="V13" i="1"/>
  <c r="Y13" i="1" s="1"/>
  <c r="L13" i="1"/>
  <c r="M13" i="1" s="1"/>
  <c r="W12" i="1"/>
  <c r="V12" i="1"/>
  <c r="Y12" i="1" s="1"/>
  <c r="L12" i="1"/>
  <c r="M12" i="1" s="1"/>
  <c r="Y11" i="1"/>
  <c r="X11" i="1"/>
  <c r="W11" i="1"/>
  <c r="V11" i="1"/>
  <c r="L11" i="1"/>
  <c r="M11" i="1" s="1"/>
  <c r="Y10" i="1"/>
  <c r="X10" i="1"/>
  <c r="W10" i="1"/>
  <c r="V10" i="1"/>
  <c r="L10" i="1"/>
  <c r="M10" i="1" s="1"/>
  <c r="Y9" i="1"/>
  <c r="X9" i="1"/>
  <c r="W9" i="1"/>
  <c r="V9" i="1"/>
  <c r="L9" i="1"/>
  <c r="M9" i="1" s="1"/>
  <c r="W8" i="1"/>
  <c r="V8" i="1"/>
  <c r="Y8" i="1" s="1"/>
  <c r="M8" i="1"/>
  <c r="L8" i="1"/>
  <c r="Y7" i="1"/>
  <c r="X7" i="1"/>
  <c r="W7" i="1"/>
  <c r="W20" i="1" s="1"/>
  <c r="AB4" i="1" s="1"/>
  <c r="V7" i="1"/>
  <c r="L7" i="1"/>
  <c r="M7" i="1" s="1"/>
  <c r="F7" i="1"/>
  <c r="F9" i="1" s="1"/>
  <c r="E13" i="1" s="1"/>
  <c r="E7" i="1"/>
  <c r="G7" i="1" s="1"/>
  <c r="AC6" i="1"/>
  <c r="Y6" i="1"/>
  <c r="W6" i="1"/>
  <c r="V6" i="1"/>
  <c r="X6" i="1" s="1"/>
  <c r="Q6" i="1"/>
  <c r="L6" i="1"/>
  <c r="M6" i="1" s="1"/>
  <c r="AN5" i="1" a="1"/>
  <c r="AO7" i="1" s="1"/>
  <c r="AK5" i="1"/>
  <c r="Y5" i="1"/>
  <c r="W5" i="1"/>
  <c r="V5" i="1"/>
  <c r="X5" i="1" s="1"/>
  <c r="P5" i="1"/>
  <c r="R5" i="1" s="1"/>
  <c r="L5" i="1"/>
  <c r="L22" i="1" s="1"/>
  <c r="AC4" i="1"/>
  <c r="Q4" i="1"/>
  <c r="P4" i="1"/>
  <c r="R4" i="1" s="1"/>
  <c r="E4" i="1"/>
  <c r="E3" i="1"/>
  <c r="Y20" i="1" l="1"/>
  <c r="AB6" i="1" s="1"/>
  <c r="AD6" i="1" s="1"/>
  <c r="AD4" i="1"/>
  <c r="M5" i="1"/>
  <c r="AN5" i="1"/>
  <c r="AO5" i="1"/>
  <c r="AN8" i="1"/>
  <c r="E9" i="1"/>
  <c r="G9" i="1" s="1"/>
  <c r="AO8" i="1"/>
  <c r="AN9" i="1"/>
  <c r="X12" i="1"/>
  <c r="AO9" i="1"/>
  <c r="AK7" i="1"/>
  <c r="AF6" i="1"/>
  <c r="E8" i="1"/>
  <c r="G8" i="1" s="1"/>
  <c r="X14" i="1"/>
  <c r="AK6" i="1"/>
  <c r="X16" i="1"/>
  <c r="X18" i="1"/>
  <c r="L21" i="1"/>
  <c r="AN6" i="1"/>
  <c r="AO6" i="1"/>
  <c r="X13" i="1"/>
  <c r="AN7" i="1"/>
  <c r="X8" i="1"/>
  <c r="X20" i="1" s="1"/>
  <c r="AB5" i="1" s="1"/>
  <c r="AD5" i="1" l="1"/>
  <c r="AF5" i="1"/>
  <c r="E11" i="1"/>
  <c r="E14" i="1" s="1"/>
  <c r="E15" i="1" s="1"/>
  <c r="M22" i="1"/>
  <c r="P6" i="1"/>
  <c r="R6" i="1" s="1"/>
  <c r="M21" i="1"/>
</calcChain>
</file>

<file path=xl/sharedStrings.xml><?xml version="1.0" encoding="utf-8"?>
<sst xmlns="http://schemas.openxmlformats.org/spreadsheetml/2006/main" count="75" uniqueCount="50">
  <si>
    <t>Regression Testing</t>
  </si>
  <si>
    <t>Alternative 1</t>
  </si>
  <si>
    <t>Alternative 2</t>
  </si>
  <si>
    <t>Cig (x)</t>
  </si>
  <si>
    <t>Life Exp (y)</t>
  </si>
  <si>
    <t>n</t>
  </si>
  <si>
    <t>Data</t>
  </si>
  <si>
    <t>Prediction</t>
  </si>
  <si>
    <t>SS</t>
  </si>
  <si>
    <t>df</t>
  </si>
  <si>
    <t>MS</t>
  </si>
  <si>
    <t>Alternative ways to calculate SS-Res</t>
  </si>
  <si>
    <t>Correlations</t>
  </si>
  <si>
    <t>Use of LINEST</t>
  </si>
  <si>
    <t>r</t>
  </si>
  <si>
    <t>Life Exp (ŷ)</t>
  </si>
  <si>
    <t>Error (e)</t>
  </si>
  <si>
    <t>T</t>
  </si>
  <si>
    <t>Reg</t>
  </si>
  <si>
    <t>Res</t>
  </si>
  <si>
    <t>=AB4-AB5</t>
  </si>
  <si>
    <t>x and y</t>
  </si>
  <si>
    <t>Slope (b)</t>
  </si>
  <si>
    <t>Intercept (a)</t>
  </si>
  <si>
    <t>=SUMXMY2(U5:U19,V5:V19)</t>
  </si>
  <si>
    <t>x and ŷ</t>
  </si>
  <si>
    <r>
      <t>S.E. of slope (s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</t>
    </r>
  </si>
  <si>
    <r>
      <t>S.E. of intercept (s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</si>
  <si>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t>y and ŷ</t>
  </si>
  <si>
    <t>R Square</t>
  </si>
  <si>
    <r>
      <t>S.E. of estimate (s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)</t>
    </r>
  </si>
  <si>
    <t>F</t>
  </si>
  <si>
    <r>
      <t>df</t>
    </r>
    <r>
      <rPr>
        <vertAlign val="subscript"/>
        <sz val="11"/>
        <color theme="1"/>
        <rFont val="Calibri"/>
        <family val="2"/>
        <scheme val="minor"/>
      </rPr>
      <t>Res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</si>
  <si>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</si>
  <si>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Res</t>
    </r>
  </si>
  <si>
    <t>=G8/G9</t>
  </si>
  <si>
    <t>alpha</t>
  </si>
  <si>
    <t>F-crit</t>
  </si>
  <si>
    <t>=F.INV.RT(E12,F8,F9)</t>
  </si>
  <si>
    <t>p-value</t>
  </si>
  <si>
    <t>=F.DIST.RT(E11,F8,F9)</t>
  </si>
  <si>
    <t>sig</t>
  </si>
  <si>
    <t>=IF(E14&lt;E12,"yes","no")</t>
  </si>
  <si>
    <t>mean</t>
  </si>
  <si>
    <t>std dev</t>
  </si>
  <si>
    <t>mean y</t>
  </si>
  <si>
    <t>Real Statistics Using Excel</t>
  </si>
  <si>
    <t>Updated</t>
  </si>
  <si>
    <t>Copyright © 2013 - 2026 Charles Zaiontz</t>
  </si>
  <si>
    <t>Fit of the Regression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</si>
</sst>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0" xfId="0" quotePrefix="1"/>
    <xf numFmtId="0" fontId="0" fillId="2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quotePrefix="1" applyAlignment="1">
      <alignment horizontal="left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81C9-43F5-41FF-97ED-11B1C87A7ED6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46</v>
      </c>
    </row>
    <row r="2" spans="1:13" x14ac:dyDescent="0.35">
      <c r="A2" t="s">
        <v>49</v>
      </c>
    </row>
    <row r="4" spans="1:13" x14ac:dyDescent="0.35">
      <c r="A4" t="s">
        <v>47</v>
      </c>
      <c r="B4" s="38">
        <v>46030</v>
      </c>
    </row>
    <row r="6" spans="1:13" x14ac:dyDescent="0.35">
      <c r="A6" s="39" t="s">
        <v>48</v>
      </c>
    </row>
    <row r="10" spans="1:13" ht="18.5" x14ac:dyDescent="0.45">
      <c r="M10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775E-1179-47EF-A627-A2C3F156EB64}">
  <sheetPr codeName="Sheet75"/>
  <dimension ref="A1:AP22"/>
  <sheetViews>
    <sheetView workbookViewId="0"/>
  </sheetViews>
  <sheetFormatPr defaultRowHeight="14.5" x14ac:dyDescent="0.35"/>
  <cols>
    <col min="1" max="2" width="11" customWidth="1"/>
    <col min="3" max="3" width="5.7265625" customWidth="1"/>
    <col min="4" max="4" width="7.81640625" customWidth="1"/>
    <col min="6" max="6" width="5.453125" customWidth="1"/>
    <col min="8" max="8" width="12.453125" customWidth="1"/>
    <col min="9" max="9" width="8.1796875" customWidth="1"/>
    <col min="10" max="13" width="12.54296875" customWidth="1"/>
    <col min="14" max="14" width="6.54296875" customWidth="1"/>
    <col min="15" max="15" width="5.54296875" customWidth="1"/>
    <col min="16" max="16" width="9" customWidth="1"/>
    <col min="17" max="17" width="4.81640625" customWidth="1"/>
    <col min="18" max="18" width="9" customWidth="1"/>
    <col min="20" max="22" width="10.81640625" customWidth="1"/>
    <col min="26" max="26" width="5.81640625" customWidth="1"/>
    <col min="27" max="27" width="6.7265625" customWidth="1"/>
    <col min="29" max="29" width="5.1796875" customWidth="1"/>
    <col min="33" max="33" width="4" customWidth="1"/>
    <col min="34" max="34" width="26.453125" customWidth="1"/>
    <col min="39" max="39" width="15.26953125" customWidth="1"/>
    <col min="42" max="42" width="19.54296875" customWidth="1"/>
  </cols>
  <sheetData>
    <row r="1" spans="1:42" x14ac:dyDescent="0.35">
      <c r="A1" s="1" t="s">
        <v>0</v>
      </c>
      <c r="J1" t="s">
        <v>1</v>
      </c>
      <c r="T1" t="s">
        <v>2</v>
      </c>
    </row>
    <row r="3" spans="1:42" x14ac:dyDescent="0.35">
      <c r="A3" s="43" t="s">
        <v>3</v>
      </c>
      <c r="B3" s="43" t="s">
        <v>4</v>
      </c>
      <c r="D3" s="4" t="s">
        <v>5</v>
      </c>
      <c r="E3" s="5">
        <f>COUNT(A4:A18)</f>
        <v>15</v>
      </c>
      <c r="I3" s="4"/>
      <c r="J3" s="6" t="s">
        <v>6</v>
      </c>
      <c r="K3" s="7"/>
      <c r="L3" s="8" t="s">
        <v>7</v>
      </c>
      <c r="M3" s="9"/>
      <c r="P3" s="10" t="s">
        <v>8</v>
      </c>
      <c r="Q3" s="10" t="s">
        <v>9</v>
      </c>
      <c r="R3" s="10" t="s">
        <v>10</v>
      </c>
      <c r="T3" s="6" t="s">
        <v>6</v>
      </c>
      <c r="U3" s="7"/>
      <c r="V3" s="11" t="s">
        <v>7</v>
      </c>
      <c r="W3" s="6" t="s">
        <v>8</v>
      </c>
      <c r="X3" s="12"/>
      <c r="Y3" s="7"/>
      <c r="AB3" s="10" t="s">
        <v>8</v>
      </c>
      <c r="AC3" s="10" t="s">
        <v>9</v>
      </c>
      <c r="AD3" s="10" t="s">
        <v>10</v>
      </c>
      <c r="AF3" t="s">
        <v>11</v>
      </c>
      <c r="AJ3" t="s">
        <v>12</v>
      </c>
      <c r="AM3" t="s">
        <v>13</v>
      </c>
    </row>
    <row r="4" spans="1:42" x14ac:dyDescent="0.35">
      <c r="A4" s="41">
        <v>5</v>
      </c>
      <c r="B4" s="41">
        <v>80</v>
      </c>
      <c r="D4" s="4" t="s">
        <v>14</v>
      </c>
      <c r="E4" s="15">
        <f>CORREL(A4:A18,B4:B18)</f>
        <v>-0.71343017438658085</v>
      </c>
      <c r="J4" s="2" t="s">
        <v>3</v>
      </c>
      <c r="K4" s="3" t="s">
        <v>4</v>
      </c>
      <c r="L4" s="2" t="s">
        <v>15</v>
      </c>
      <c r="M4" s="3" t="s">
        <v>16</v>
      </c>
      <c r="O4" s="16" t="s">
        <v>17</v>
      </c>
      <c r="P4" s="17">
        <f>DEVSQ(K5:K19)</f>
        <v>1683.7333333333333</v>
      </c>
      <c r="Q4" s="18">
        <f>COUNT(K5:K19)-1</f>
        <v>14</v>
      </c>
      <c r="R4" s="19">
        <f>P4/Q4</f>
        <v>120.26666666666667</v>
      </c>
      <c r="T4" s="2" t="s">
        <v>3</v>
      </c>
      <c r="U4" s="3" t="s">
        <v>4</v>
      </c>
      <c r="V4" s="2" t="s">
        <v>15</v>
      </c>
      <c r="W4" s="20" t="s">
        <v>17</v>
      </c>
      <c r="X4" s="21" t="s">
        <v>18</v>
      </c>
      <c r="Y4" s="22" t="s">
        <v>19</v>
      </c>
      <c r="AA4" s="16" t="s">
        <v>17</v>
      </c>
      <c r="AB4" s="17">
        <f>W20</f>
        <v>1683.7333333333333</v>
      </c>
      <c r="AC4" s="18">
        <f>U21-1</f>
        <v>14</v>
      </c>
      <c r="AD4" s="19">
        <f>AB4/AC4</f>
        <v>120.26666666666667</v>
      </c>
    </row>
    <row r="5" spans="1:42" x14ac:dyDescent="0.35">
      <c r="A5" s="41">
        <v>23</v>
      </c>
      <c r="B5" s="41">
        <v>78</v>
      </c>
      <c r="D5" s="4"/>
      <c r="J5" s="13">
        <v>5</v>
      </c>
      <c r="K5" s="14">
        <v>80</v>
      </c>
      <c r="L5" s="24">
        <f t="shared" ref="L5:L19" si="0">FORECAST(J5,$K$5:$K$19,$J$5:$J$19)</f>
        <v>82.579419168662113</v>
      </c>
      <c r="M5" s="25">
        <f>K5-L5</f>
        <v>-2.5794191686621133</v>
      </c>
      <c r="O5" s="4" t="s">
        <v>18</v>
      </c>
      <c r="P5" s="24">
        <f>DEVSQ(L5:L19)</f>
        <v>856.99099281635665</v>
      </c>
      <c r="Q5">
        <v>1</v>
      </c>
      <c r="R5" s="25">
        <f>P5/Q5</f>
        <v>856.99099281635665</v>
      </c>
      <c r="T5" s="13">
        <v>5</v>
      </c>
      <c r="U5" s="14">
        <v>80</v>
      </c>
      <c r="V5" s="24">
        <f t="shared" ref="V5:V19" si="1">FORECAST(T5,$K$5:$K$19,$J$5:$J$19)</f>
        <v>82.579419168662113</v>
      </c>
      <c r="W5" s="24">
        <f>(U5-$U$22)^2</f>
        <v>41.817777777777799</v>
      </c>
      <c r="X5">
        <f>(V5-$U$22)^2</f>
        <v>81.831668940136026</v>
      </c>
      <c r="Y5" s="25">
        <f>(U5-V5)^2</f>
        <v>6.6534032476615472</v>
      </c>
      <c r="AA5" s="4" t="s">
        <v>18</v>
      </c>
      <c r="AB5" s="24">
        <f>X20</f>
        <v>856.99099281635642</v>
      </c>
      <c r="AC5">
        <v>1</v>
      </c>
      <c r="AD5" s="25">
        <f>AB5/AC5</f>
        <v>856.99099281635642</v>
      </c>
      <c r="AF5">
        <f>AB4-AB5</f>
        <v>826.74234051697692</v>
      </c>
      <c r="AH5" s="26" t="s">
        <v>20</v>
      </c>
      <c r="AJ5" t="s">
        <v>21</v>
      </c>
      <c r="AK5">
        <f>CORREL(T5:T19,U5:U19)</f>
        <v>-0.71343017438658085</v>
      </c>
      <c r="AM5" t="s">
        <v>22</v>
      </c>
      <c r="AN5" s="27">
        <f t="array" ref="AN5:AO9">LINEST(B4:B18,A4:A18,TRUE,TRUE)</f>
        <v>-0.62820040523116594</v>
      </c>
      <c r="AO5" s="27">
        <v>85.720421194817945</v>
      </c>
      <c r="AP5" t="s">
        <v>23</v>
      </c>
    </row>
    <row r="6" spans="1:42" ht="16.5" x14ac:dyDescent="0.45">
      <c r="A6" s="41">
        <v>25</v>
      </c>
      <c r="B6" s="41">
        <v>60</v>
      </c>
      <c r="D6" s="4"/>
      <c r="E6" s="10" t="s">
        <v>8</v>
      </c>
      <c r="F6" s="10" t="s">
        <v>9</v>
      </c>
      <c r="G6" s="10" t="s">
        <v>10</v>
      </c>
      <c r="J6" s="13">
        <v>23</v>
      </c>
      <c r="K6" s="23">
        <v>78</v>
      </c>
      <c r="L6" s="24">
        <f t="shared" si="0"/>
        <v>71.271811874501125</v>
      </c>
      <c r="M6" s="25">
        <f t="shared" ref="M6:M18" si="2">K6-L6</f>
        <v>6.7281881254988747</v>
      </c>
      <c r="O6" s="4" t="s">
        <v>19</v>
      </c>
      <c r="P6" s="28">
        <f>DEVSQ(M5:M19)</f>
        <v>826.74234051697681</v>
      </c>
      <c r="Q6" s="29">
        <f>Q4-1</f>
        <v>13</v>
      </c>
      <c r="R6" s="30">
        <f>P6/Q6</f>
        <v>63.59556465515206</v>
      </c>
      <c r="T6" s="13">
        <v>23</v>
      </c>
      <c r="U6" s="23">
        <v>78</v>
      </c>
      <c r="V6" s="24">
        <f t="shared" si="1"/>
        <v>71.271811874501125</v>
      </c>
      <c r="W6" s="24">
        <f t="shared" ref="W6:X19" si="3">(U6-$U$22)^2</f>
        <v>19.951111111111128</v>
      </c>
      <c r="X6">
        <f t="shared" si="3"/>
        <v>5.1144793087585496</v>
      </c>
      <c r="Y6" s="25">
        <f t="shared" ref="Y6:Y19" si="4">(U6-V6)^2</f>
        <v>45.268515452104062</v>
      </c>
      <c r="AA6" s="4" t="s">
        <v>19</v>
      </c>
      <c r="AB6" s="28">
        <f>Y20</f>
        <v>826.74234051697681</v>
      </c>
      <c r="AC6" s="29">
        <f>AC4-1</f>
        <v>13</v>
      </c>
      <c r="AD6" s="30">
        <f>AB6/AC6</f>
        <v>63.59556465515206</v>
      </c>
      <c r="AF6">
        <f>SUMXMY2(U5:U19,V5:V19)</f>
        <v>826.74234051697681</v>
      </c>
      <c r="AH6" s="26" t="s">
        <v>24</v>
      </c>
      <c r="AJ6" t="s">
        <v>25</v>
      </c>
      <c r="AK6">
        <f>CORREL(T5:T19,V5:V19)</f>
        <v>-0.99999999999999967</v>
      </c>
      <c r="AM6" t="s">
        <v>26</v>
      </c>
      <c r="AN6" s="27">
        <v>0.17112895461639729</v>
      </c>
      <c r="AO6" s="27">
        <v>3.9065908075799731</v>
      </c>
      <c r="AP6" t="s">
        <v>27</v>
      </c>
    </row>
    <row r="7" spans="1:42" ht="16.5" x14ac:dyDescent="0.45">
      <c r="A7" s="41">
        <v>48</v>
      </c>
      <c r="B7" s="41">
        <v>53</v>
      </c>
      <c r="D7" s="16" t="s">
        <v>17</v>
      </c>
      <c r="E7" s="17">
        <f>DEVSQ(B4:B18)</f>
        <v>1683.7333333333333</v>
      </c>
      <c r="F7" s="18">
        <f>E3-1</f>
        <v>14</v>
      </c>
      <c r="G7" s="19">
        <f>E7/F7</f>
        <v>120.26666666666667</v>
      </c>
      <c r="H7" s="4"/>
      <c r="J7" s="13">
        <v>25</v>
      </c>
      <c r="K7" s="23">
        <v>60</v>
      </c>
      <c r="L7" s="24">
        <f t="shared" si="0"/>
        <v>70.015411064038801</v>
      </c>
      <c r="M7" s="25">
        <f t="shared" si="2"/>
        <v>-10.015411064038801</v>
      </c>
      <c r="T7" s="13">
        <v>25</v>
      </c>
      <c r="U7" s="23">
        <v>60</v>
      </c>
      <c r="V7" s="24">
        <f t="shared" si="1"/>
        <v>70.015411064038801</v>
      </c>
      <c r="W7" s="24">
        <f t="shared" si="3"/>
        <v>183.15111111111105</v>
      </c>
      <c r="X7">
        <f t="shared" si="3"/>
        <v>12.375777092798376</v>
      </c>
      <c r="Y7" s="25">
        <f t="shared" si="4"/>
        <v>100.30845878167084</v>
      </c>
      <c r="AJ7" t="s">
        <v>28</v>
      </c>
      <c r="AK7">
        <f>CORREL(U5:U19,V5:V19)</f>
        <v>0.71343017438658096</v>
      </c>
      <c r="AM7" t="s">
        <v>29</v>
      </c>
      <c r="AN7" s="27">
        <v>0.50898261372526721</v>
      </c>
      <c r="AO7" s="27">
        <v>7.9746827306891683</v>
      </c>
      <c r="AP7" t="s">
        <v>30</v>
      </c>
    </row>
    <row r="8" spans="1:42" ht="16.5" x14ac:dyDescent="0.45">
      <c r="A8" s="41">
        <v>17</v>
      </c>
      <c r="B8" s="41">
        <v>85</v>
      </c>
      <c r="D8" s="4" t="s">
        <v>18</v>
      </c>
      <c r="E8" s="24">
        <f>E4^2*E7</f>
        <v>856.99099281635654</v>
      </c>
      <c r="F8">
        <v>1</v>
      </c>
      <c r="G8" s="25">
        <f>E8/F8</f>
        <v>856.99099281635654</v>
      </c>
      <c r="J8" s="13">
        <v>48</v>
      </c>
      <c r="K8" s="23">
        <v>53</v>
      </c>
      <c r="L8" s="24">
        <f t="shared" si="0"/>
        <v>55.566801743721982</v>
      </c>
      <c r="M8" s="25">
        <f t="shared" si="2"/>
        <v>-2.5668017437219817</v>
      </c>
      <c r="T8" s="13">
        <v>48</v>
      </c>
      <c r="U8" s="23">
        <v>53</v>
      </c>
      <c r="V8" s="24">
        <f t="shared" si="1"/>
        <v>55.566801743721982</v>
      </c>
      <c r="W8" s="24">
        <f t="shared" si="3"/>
        <v>421.61777777777769</v>
      </c>
      <c r="X8">
        <f t="shared" si="3"/>
        <v>322.79625736050252</v>
      </c>
      <c r="Y8" s="25">
        <f t="shared" si="4"/>
        <v>6.5884711915742056</v>
      </c>
      <c r="AM8" t="s">
        <v>31</v>
      </c>
      <c r="AN8" s="27">
        <v>13.475640910862317</v>
      </c>
      <c r="AO8" s="27">
        <v>13</v>
      </c>
      <c r="AP8" t="s">
        <v>32</v>
      </c>
    </row>
    <row r="9" spans="1:42" ht="16.5" x14ac:dyDescent="0.45">
      <c r="A9" s="41">
        <v>8</v>
      </c>
      <c r="B9" s="41">
        <v>84</v>
      </c>
      <c r="D9" s="4" t="s">
        <v>19</v>
      </c>
      <c r="E9" s="28">
        <f>E7-E8</f>
        <v>826.74234051697681</v>
      </c>
      <c r="F9" s="29">
        <f>F7-1</f>
        <v>13</v>
      </c>
      <c r="G9" s="30">
        <f>E9/F9</f>
        <v>63.59556465515206</v>
      </c>
      <c r="I9" s="26"/>
      <c r="J9" s="13">
        <v>17</v>
      </c>
      <c r="K9" s="23">
        <v>85</v>
      </c>
      <c r="L9" s="24">
        <f t="shared" si="0"/>
        <v>75.041014305888126</v>
      </c>
      <c r="M9" s="25">
        <f t="shared" si="2"/>
        <v>9.958985694111874</v>
      </c>
      <c r="T9" s="13">
        <v>17</v>
      </c>
      <c r="U9" s="23">
        <v>85</v>
      </c>
      <c r="V9" s="24">
        <f t="shared" si="1"/>
        <v>75.041014305888126</v>
      </c>
      <c r="W9" s="24">
        <f t="shared" si="3"/>
        <v>131.48444444444448</v>
      </c>
      <c r="X9">
        <f t="shared" si="3"/>
        <v>2.2731019150037715</v>
      </c>
      <c r="Y9" s="25">
        <f t="shared" si="4"/>
        <v>99.181396055524971</v>
      </c>
      <c r="AM9" t="s">
        <v>33</v>
      </c>
      <c r="AN9" s="27">
        <v>856.99099281635665</v>
      </c>
      <c r="AO9" s="27">
        <v>826.7423405169767</v>
      </c>
      <c r="AP9" t="s">
        <v>34</v>
      </c>
    </row>
    <row r="10" spans="1:42" x14ac:dyDescent="0.35">
      <c r="A10" s="41">
        <v>4</v>
      </c>
      <c r="B10" s="41">
        <v>73</v>
      </c>
      <c r="J10" s="13">
        <v>8</v>
      </c>
      <c r="K10" s="23">
        <v>84</v>
      </c>
      <c r="L10" s="24">
        <f t="shared" si="0"/>
        <v>80.69481795296862</v>
      </c>
      <c r="M10" s="25">
        <f t="shared" si="2"/>
        <v>3.30518204703138</v>
      </c>
      <c r="T10" s="13">
        <v>8</v>
      </c>
      <c r="U10" s="23">
        <v>84</v>
      </c>
      <c r="V10" s="24">
        <f t="shared" si="1"/>
        <v>80.69481795296862</v>
      </c>
      <c r="W10" s="24">
        <f t="shared" si="3"/>
        <v>109.55111111111115</v>
      </c>
      <c r="X10">
        <f t="shared" si="3"/>
        <v>51.286861957272791</v>
      </c>
      <c r="Y10" s="25">
        <f t="shared" si="4"/>
        <v>10.924228364018543</v>
      </c>
    </row>
    <row r="11" spans="1:42" x14ac:dyDescent="0.35">
      <c r="A11" s="41">
        <v>26</v>
      </c>
      <c r="B11" s="41">
        <v>79</v>
      </c>
      <c r="D11" t="s">
        <v>31</v>
      </c>
      <c r="E11" s="5">
        <f>G8/G9</f>
        <v>13.475640910862316</v>
      </c>
      <c r="G11" s="31" t="s">
        <v>35</v>
      </c>
      <c r="H11" s="26"/>
      <c r="I11" s="26"/>
      <c r="J11" s="13">
        <v>4</v>
      </c>
      <c r="K11" s="23">
        <v>73</v>
      </c>
      <c r="L11" s="24">
        <f t="shared" si="0"/>
        <v>83.207619573893282</v>
      </c>
      <c r="M11" s="25">
        <f t="shared" si="2"/>
        <v>-10.207619573893282</v>
      </c>
      <c r="T11" s="13">
        <v>4</v>
      </c>
      <c r="U11" s="23">
        <v>73</v>
      </c>
      <c r="V11" s="24">
        <f t="shared" si="1"/>
        <v>83.207619573893282</v>
      </c>
      <c r="W11" s="24">
        <f t="shared" si="3"/>
        <v>0.28444444444444245</v>
      </c>
      <c r="X11">
        <f t="shared" si="3"/>
        <v>93.591814264287592</v>
      </c>
      <c r="Y11" s="25">
        <f t="shared" si="4"/>
        <v>104.19549736532927</v>
      </c>
    </row>
    <row r="12" spans="1:42" x14ac:dyDescent="0.35">
      <c r="A12" s="41">
        <v>11</v>
      </c>
      <c r="B12" s="41">
        <v>81</v>
      </c>
      <c r="D12" t="s">
        <v>36</v>
      </c>
      <c r="E12" s="32">
        <v>0.05</v>
      </c>
      <c r="G12" s="33"/>
      <c r="H12" s="33"/>
      <c r="I12" s="26"/>
      <c r="J12" s="13">
        <v>26</v>
      </c>
      <c r="K12" s="23">
        <v>79</v>
      </c>
      <c r="L12" s="24">
        <f t="shared" si="0"/>
        <v>69.387210658807632</v>
      </c>
      <c r="M12" s="25">
        <f t="shared" si="2"/>
        <v>9.6127893411923679</v>
      </c>
      <c r="T12" s="13">
        <v>26</v>
      </c>
      <c r="U12" s="23">
        <v>79</v>
      </c>
      <c r="V12" s="24">
        <f t="shared" si="1"/>
        <v>69.387210658807632</v>
      </c>
      <c r="W12" s="24">
        <f t="shared" si="3"/>
        <v>29.884444444444465</v>
      </c>
      <c r="X12">
        <f t="shared" si="3"/>
        <v>17.190333232216137</v>
      </c>
      <c r="Y12" s="25">
        <f t="shared" si="4"/>
        <v>92.405718918141602</v>
      </c>
    </row>
    <row r="13" spans="1:42" x14ac:dyDescent="0.35">
      <c r="A13" s="41">
        <v>19</v>
      </c>
      <c r="B13" s="41">
        <v>75</v>
      </c>
      <c r="D13" t="s">
        <v>37</v>
      </c>
      <c r="E13" s="32">
        <f>FINV(E12,F8,F9)</f>
        <v>4.6671927318268525</v>
      </c>
      <c r="G13" s="34" t="s">
        <v>38</v>
      </c>
      <c r="H13" s="34"/>
      <c r="I13" s="26"/>
      <c r="J13" s="13">
        <v>11</v>
      </c>
      <c r="K13" s="23">
        <v>81</v>
      </c>
      <c r="L13" s="24">
        <f t="shared" si="0"/>
        <v>78.810216737275127</v>
      </c>
      <c r="M13" s="25">
        <f t="shared" si="2"/>
        <v>2.1897832627248732</v>
      </c>
      <c r="T13" s="13">
        <v>11</v>
      </c>
      <c r="U13" s="23">
        <v>81</v>
      </c>
      <c r="V13" s="24">
        <f t="shared" si="1"/>
        <v>78.810216737275127</v>
      </c>
      <c r="W13" s="24">
        <f t="shared" si="3"/>
        <v>55.751111111111136</v>
      </c>
      <c r="X13">
        <f t="shared" si="3"/>
        <v>27.845498458796349</v>
      </c>
      <c r="Y13" s="25">
        <f t="shared" si="4"/>
        <v>4.7951507377099913</v>
      </c>
    </row>
    <row r="14" spans="1:42" x14ac:dyDescent="0.35">
      <c r="A14" s="41">
        <v>14</v>
      </c>
      <c r="B14" s="41">
        <v>68</v>
      </c>
      <c r="D14" t="s">
        <v>39</v>
      </c>
      <c r="E14" s="32">
        <f>FDIST(E11,F8,F9)</f>
        <v>2.822342990071234E-3</v>
      </c>
      <c r="G14" s="34" t="s">
        <v>40</v>
      </c>
      <c r="H14" s="34"/>
      <c r="J14" s="13">
        <v>19</v>
      </c>
      <c r="K14" s="23">
        <v>75</v>
      </c>
      <c r="L14" s="24">
        <f t="shared" si="0"/>
        <v>73.784613495425788</v>
      </c>
      <c r="M14" s="25">
        <f t="shared" si="2"/>
        <v>1.2153865045742123</v>
      </c>
      <c r="T14" s="13">
        <v>19</v>
      </c>
      <c r="U14" s="23">
        <v>75</v>
      </c>
      <c r="V14" s="24">
        <f t="shared" si="1"/>
        <v>73.784613495425788</v>
      </c>
      <c r="W14" s="24">
        <f t="shared" si="3"/>
        <v>2.1511111111111165</v>
      </c>
      <c r="X14">
        <f t="shared" si="3"/>
        <v>6.3141719861211115E-2</v>
      </c>
      <c r="Y14" s="25">
        <f t="shared" si="4"/>
        <v>1.4771643555011218</v>
      </c>
    </row>
    <row r="15" spans="1:42" x14ac:dyDescent="0.35">
      <c r="A15" s="41">
        <v>35</v>
      </c>
      <c r="B15" s="41">
        <v>72</v>
      </c>
      <c r="D15" t="s">
        <v>41</v>
      </c>
      <c r="E15" s="35" t="str">
        <f>IF(E14&lt;E12,"yes","no")</f>
        <v>yes</v>
      </c>
      <c r="G15" s="34" t="s">
        <v>42</v>
      </c>
      <c r="H15" s="34"/>
      <c r="J15" s="13">
        <v>14</v>
      </c>
      <c r="K15" s="23">
        <v>68</v>
      </c>
      <c r="L15" s="24">
        <f t="shared" si="0"/>
        <v>76.925615521581619</v>
      </c>
      <c r="M15" s="25">
        <f t="shared" si="2"/>
        <v>-8.9256155215816193</v>
      </c>
      <c r="T15" s="13">
        <v>14</v>
      </c>
      <c r="U15" s="23">
        <v>68</v>
      </c>
      <c r="V15" s="24">
        <f t="shared" si="1"/>
        <v>76.925615521581619</v>
      </c>
      <c r="W15" s="24">
        <f t="shared" si="3"/>
        <v>30.617777777777757</v>
      </c>
      <c r="X15">
        <f t="shared" si="3"/>
        <v>11.507578444706592</v>
      </c>
      <c r="Y15" s="25">
        <f t="shared" si="4"/>
        <v>79.666612439098728</v>
      </c>
    </row>
    <row r="16" spans="1:42" x14ac:dyDescent="0.35">
      <c r="A16" s="41">
        <v>29</v>
      </c>
      <c r="B16" s="41">
        <v>58</v>
      </c>
      <c r="J16" s="13">
        <v>35</v>
      </c>
      <c r="K16" s="23">
        <v>72</v>
      </c>
      <c r="L16" s="24">
        <f t="shared" si="0"/>
        <v>63.733407011727138</v>
      </c>
      <c r="M16" s="25">
        <f t="shared" si="2"/>
        <v>8.2665929882728619</v>
      </c>
      <c r="T16" s="13">
        <v>35</v>
      </c>
      <c r="U16" s="23">
        <v>72</v>
      </c>
      <c r="V16" s="24">
        <f t="shared" si="1"/>
        <v>63.733407011727138</v>
      </c>
      <c r="W16" s="24">
        <f t="shared" si="3"/>
        <v>2.3511111111111052</v>
      </c>
      <c r="X16">
        <f t="shared" si="3"/>
        <v>96.038555908909899</v>
      </c>
      <c r="Y16" s="25">
        <f t="shared" si="4"/>
        <v>68.33655963376205</v>
      </c>
    </row>
    <row r="17" spans="1:25" x14ac:dyDescent="0.35">
      <c r="A17" s="41">
        <v>4</v>
      </c>
      <c r="B17" s="41">
        <v>92</v>
      </c>
      <c r="J17" s="13">
        <v>29</v>
      </c>
      <c r="K17" s="23">
        <v>58</v>
      </c>
      <c r="L17" s="24">
        <f t="shared" si="0"/>
        <v>67.502609443114139</v>
      </c>
      <c r="M17" s="25">
        <f t="shared" si="2"/>
        <v>-9.5026094431141388</v>
      </c>
      <c r="T17" s="13">
        <v>29</v>
      </c>
      <c r="U17" s="23">
        <v>58</v>
      </c>
      <c r="V17" s="24">
        <f t="shared" si="1"/>
        <v>67.502609443114139</v>
      </c>
      <c r="W17" s="24">
        <f t="shared" si="3"/>
        <v>241.28444444444438</v>
      </c>
      <c r="X17">
        <f t="shared" si="3"/>
        <v>36.369630640060514</v>
      </c>
      <c r="Y17" s="25">
        <f t="shared" si="4"/>
        <v>90.299586228362003</v>
      </c>
    </row>
    <row r="18" spans="1:25" x14ac:dyDescent="0.35">
      <c r="A18" s="42">
        <v>23</v>
      </c>
      <c r="B18" s="42">
        <v>65</v>
      </c>
      <c r="J18" s="13">
        <v>4</v>
      </c>
      <c r="K18" s="23">
        <v>92</v>
      </c>
      <c r="L18" s="24">
        <f t="shared" si="0"/>
        <v>83.207619573893282</v>
      </c>
      <c r="M18" s="25">
        <f t="shared" si="2"/>
        <v>8.7923804261067176</v>
      </c>
      <c r="T18" s="13">
        <v>4</v>
      </c>
      <c r="U18" s="23">
        <v>92</v>
      </c>
      <c r="V18" s="24">
        <f t="shared" si="1"/>
        <v>83.207619573893282</v>
      </c>
      <c r="W18" s="24">
        <f t="shared" si="3"/>
        <v>341.01777777777784</v>
      </c>
      <c r="X18">
        <f t="shared" si="3"/>
        <v>93.591814264287592</v>
      </c>
      <c r="Y18" s="25">
        <f t="shared" si="4"/>
        <v>77.305953557384541</v>
      </c>
    </row>
    <row r="19" spans="1:25" x14ac:dyDescent="0.35">
      <c r="J19" s="36">
        <v>23</v>
      </c>
      <c r="K19" s="37">
        <v>65</v>
      </c>
      <c r="L19" s="28">
        <f t="shared" si="0"/>
        <v>71.271811874501125</v>
      </c>
      <c r="M19" s="30">
        <f>K19-L19</f>
        <v>-6.2718118745011253</v>
      </c>
      <c r="T19" s="36">
        <v>23</v>
      </c>
      <c r="U19" s="37">
        <v>65</v>
      </c>
      <c r="V19" s="28">
        <f t="shared" si="1"/>
        <v>71.271811874501125</v>
      </c>
      <c r="W19" s="28">
        <f t="shared" si="3"/>
        <v>72.817777777777749</v>
      </c>
      <c r="X19" s="29">
        <f t="shared" si="3"/>
        <v>5.1144793087585496</v>
      </c>
      <c r="Y19" s="30">
        <f t="shared" si="4"/>
        <v>39.33562418913332</v>
      </c>
    </row>
    <row r="20" spans="1:25" x14ac:dyDescent="0.35">
      <c r="W20">
        <f>SUM(W5:W19)</f>
        <v>1683.7333333333333</v>
      </c>
      <c r="X20">
        <f>SUM(X5:X19)</f>
        <v>856.99099281635642</v>
      </c>
      <c r="Y20">
        <f>SUM(Y5:Y19)</f>
        <v>826.74234051697681</v>
      </c>
    </row>
    <row r="21" spans="1:25" x14ac:dyDescent="0.35">
      <c r="J21" t="s">
        <v>43</v>
      </c>
      <c r="K21" s="5">
        <f>AVERAGE(K5:K19)</f>
        <v>73.533333333333331</v>
      </c>
      <c r="L21" s="17">
        <f>AVERAGE(L5:L19)</f>
        <v>73.533333333333317</v>
      </c>
      <c r="M21" s="19">
        <f>AVERAGE(M5:M19)</f>
        <v>6.6317322004276018E-15</v>
      </c>
      <c r="T21" s="4" t="s">
        <v>5</v>
      </c>
      <c r="U21" s="5">
        <f>COUNT(T5:T19)</f>
        <v>15</v>
      </c>
    </row>
    <row r="22" spans="1:25" x14ac:dyDescent="0.35">
      <c r="J22" t="s">
        <v>44</v>
      </c>
      <c r="K22" s="15">
        <f>STDEV(K5:K19)</f>
        <v>10.966616007988378</v>
      </c>
      <c r="L22" s="28">
        <f>STDEV(L5:L19)</f>
        <v>7.8239147710098651</v>
      </c>
      <c r="M22" s="30">
        <f>STDEV(M5:M19)</f>
        <v>7.6845965621261598</v>
      </c>
      <c r="T22" s="4" t="s">
        <v>45</v>
      </c>
      <c r="U22" s="15">
        <f>AVERAGE(U5:U19)</f>
        <v>73.533333333333331</v>
      </c>
    </row>
  </sheetData>
  <mergeCells count="8">
    <mergeCell ref="G14:H14"/>
    <mergeCell ref="G15:H15"/>
    <mergeCell ref="J3:K3"/>
    <mergeCell ref="L3:M3"/>
    <mergeCell ref="T3:U3"/>
    <mergeCell ref="W3:Y3"/>
    <mergeCell ref="G12:H12"/>
    <mergeCell ref="G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2026-01-08T10:03:34Z</dcterms:created>
  <dcterms:modified xsi:type="dcterms:W3CDTF">2026-01-08T10:13:24Z</dcterms:modified>
</cp:coreProperties>
</file>