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344403B4-7C7F-400E-BBC4-97B86E4BA9D6}" xr6:coauthVersionLast="47" xr6:coauthVersionMax="47" xr10:uidLastSave="{00000000-0000-0000-0000-000000000000}"/>
  <bookViews>
    <workbookView xWindow="-110" yWindow="-110" windowWidth="19420" windowHeight="10300" xr2:uid="{EC0F68AB-4E52-4973-B6A3-C37E191BC087}"/>
  </bookViews>
  <sheets>
    <sheet name="Title" sheetId="3" r:id="rId1"/>
    <sheet name="One step" sheetId="1" r:id="rId2"/>
    <sheet name="Newton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2" l="1" a="1"/>
  <c r="I30" i="2" s="1"/>
  <c r="I22" i="2" a="1"/>
  <c r="E17" i="2"/>
  <c r="D17" i="2"/>
  <c r="C17" i="2"/>
  <c r="K16" i="2"/>
  <c r="J16" i="2"/>
  <c r="I16" i="2"/>
  <c r="L16" i="2" s="1"/>
  <c r="V16" i="2" s="1"/>
  <c r="H16" i="2"/>
  <c r="G16" i="2"/>
  <c r="K15" i="2"/>
  <c r="L15" i="2" s="1"/>
  <c r="V15" i="2" s="1"/>
  <c r="J15" i="2"/>
  <c r="I15" i="2"/>
  <c r="H15" i="2"/>
  <c r="G15" i="2"/>
  <c r="K14" i="2"/>
  <c r="J14" i="2"/>
  <c r="I14" i="2"/>
  <c r="H14" i="2"/>
  <c r="G14" i="2"/>
  <c r="K13" i="2"/>
  <c r="J13" i="2"/>
  <c r="I13" i="2"/>
  <c r="H13" i="2"/>
  <c r="G13" i="2"/>
  <c r="K12" i="2"/>
  <c r="J12" i="2"/>
  <c r="I12" i="2"/>
  <c r="H12" i="2"/>
  <c r="G12" i="2"/>
  <c r="K11" i="2"/>
  <c r="J11" i="2"/>
  <c r="I11" i="2"/>
  <c r="H11" i="2"/>
  <c r="G11" i="2"/>
  <c r="K10" i="2"/>
  <c r="J10" i="2"/>
  <c r="L10" i="2" s="1"/>
  <c r="V10" i="2" s="1"/>
  <c r="I10" i="2"/>
  <c r="H10" i="2"/>
  <c r="G10" i="2"/>
  <c r="L9" i="2"/>
  <c r="V9" i="2" s="1"/>
  <c r="K9" i="2"/>
  <c r="J9" i="2"/>
  <c r="I9" i="2"/>
  <c r="H9" i="2"/>
  <c r="G9" i="2"/>
  <c r="K8" i="2"/>
  <c r="J8" i="2"/>
  <c r="I8" i="2"/>
  <c r="H8" i="2"/>
  <c r="G8" i="2"/>
  <c r="L7" i="2"/>
  <c r="V7" i="2" s="1"/>
  <c r="K7" i="2"/>
  <c r="J7" i="2"/>
  <c r="I7" i="2"/>
  <c r="H7" i="2"/>
  <c r="G7" i="2"/>
  <c r="X6" i="2" a="1"/>
  <c r="K6" i="2"/>
  <c r="J6" i="2"/>
  <c r="I6" i="2"/>
  <c r="H6" i="2"/>
  <c r="G6" i="2"/>
  <c r="K5" i="2"/>
  <c r="J5" i="2"/>
  <c r="J17" i="2" s="1"/>
  <c r="I5" i="2"/>
  <c r="H5" i="2"/>
  <c r="G5" i="2"/>
  <c r="T4" i="2"/>
  <c r="Q4" i="2"/>
  <c r="O4" i="2"/>
  <c r="R4" i="2" s="1"/>
  <c r="K4" i="2"/>
  <c r="N4" i="2" s="1"/>
  <c r="J4" i="2"/>
  <c r="I4" i="2"/>
  <c r="H4" i="2"/>
  <c r="G4" i="2"/>
  <c r="G31" i="1"/>
  <c r="I30" i="1" a="1"/>
  <c r="I32" i="1" s="1"/>
  <c r="G23" i="1" a="1"/>
  <c r="I22" i="1" a="1"/>
  <c r="I23" i="1" s="1"/>
  <c r="E17" i="1"/>
  <c r="D17" i="1"/>
  <c r="C17" i="1"/>
  <c r="L16" i="1"/>
  <c r="V16" i="1" s="1"/>
  <c r="K16" i="1"/>
  <c r="J16" i="1"/>
  <c r="I16" i="1"/>
  <c r="H16" i="1"/>
  <c r="G16" i="1"/>
  <c r="L15" i="1"/>
  <c r="V15" i="1" s="1"/>
  <c r="K15" i="1"/>
  <c r="J15" i="1"/>
  <c r="I15" i="1"/>
  <c r="H15" i="1"/>
  <c r="G15" i="1"/>
  <c r="X14" i="1"/>
  <c r="L14" i="1"/>
  <c r="V14" i="1" s="1"/>
  <c r="K14" i="1"/>
  <c r="J14" i="1"/>
  <c r="I14" i="1"/>
  <c r="H14" i="1"/>
  <c r="G14" i="1"/>
  <c r="K13" i="1"/>
  <c r="J13" i="1"/>
  <c r="I13" i="1"/>
  <c r="H13" i="1"/>
  <c r="G13" i="1"/>
  <c r="K12" i="1"/>
  <c r="J12" i="1"/>
  <c r="I12" i="1"/>
  <c r="H12" i="1"/>
  <c r="G12" i="1"/>
  <c r="K11" i="1"/>
  <c r="J11" i="1"/>
  <c r="I11" i="1"/>
  <c r="H11" i="1"/>
  <c r="G11" i="1"/>
  <c r="K10" i="1"/>
  <c r="J10" i="1"/>
  <c r="I10" i="1"/>
  <c r="H10" i="1"/>
  <c r="G10" i="1"/>
  <c r="M9" i="1"/>
  <c r="K9" i="1"/>
  <c r="J9" i="1"/>
  <c r="I9" i="1"/>
  <c r="H9" i="1"/>
  <c r="G9" i="1"/>
  <c r="Y8" i="1"/>
  <c r="X15" i="1" s="1"/>
  <c r="X8" i="1"/>
  <c r="X12" i="1" s="1"/>
  <c r="K8" i="1"/>
  <c r="J8" i="1"/>
  <c r="I8" i="1"/>
  <c r="H8" i="1"/>
  <c r="G8" i="1"/>
  <c r="Y7" i="1"/>
  <c r="X7" i="1"/>
  <c r="X11" i="1" s="1"/>
  <c r="N7" i="1"/>
  <c r="M7" i="1"/>
  <c r="K7" i="1"/>
  <c r="J7" i="1"/>
  <c r="I7" i="1"/>
  <c r="H7" i="1"/>
  <c r="G7" i="1"/>
  <c r="Y6" i="1"/>
  <c r="X6" i="1"/>
  <c r="K6" i="1"/>
  <c r="J6" i="1"/>
  <c r="L6" i="1" s="1"/>
  <c r="V6" i="1" s="1"/>
  <c r="I6" i="1"/>
  <c r="H6" i="1"/>
  <c r="G6" i="1"/>
  <c r="K5" i="1"/>
  <c r="J5" i="1"/>
  <c r="I5" i="1"/>
  <c r="H5" i="1"/>
  <c r="G5" i="1"/>
  <c r="Q4" i="1"/>
  <c r="T4" i="1" s="1"/>
  <c r="O4" i="1"/>
  <c r="R4" i="1" s="1"/>
  <c r="N4" i="1"/>
  <c r="M4" i="1"/>
  <c r="K4" i="1"/>
  <c r="J4" i="1"/>
  <c r="P4" i="1" s="1"/>
  <c r="S4" i="1" s="1"/>
  <c r="I4" i="1"/>
  <c r="H4" i="1"/>
  <c r="G4" i="1"/>
  <c r="G31" i="1" s="1" a="1"/>
  <c r="G32" i="1" s="1"/>
  <c r="I22" i="1" l="1"/>
  <c r="I24" i="1"/>
  <c r="N8" i="1"/>
  <c r="X13" i="1"/>
  <c r="H30" i="1" a="1"/>
  <c r="N11" i="1"/>
  <c r="N6" i="1"/>
  <c r="N14" i="1"/>
  <c r="N13" i="1"/>
  <c r="N5" i="1"/>
  <c r="N15" i="1"/>
  <c r="N16" i="1"/>
  <c r="N9" i="1"/>
  <c r="N10" i="1"/>
  <c r="N12" i="1"/>
  <c r="Y8" i="2"/>
  <c r="X15" i="2" s="1"/>
  <c r="Y6" i="2"/>
  <c r="X8" i="2"/>
  <c r="X12" i="2" s="1"/>
  <c r="X7" i="2"/>
  <c r="Y7" i="2"/>
  <c r="X14" i="2" s="1"/>
  <c r="X6" i="2"/>
  <c r="K17" i="1"/>
  <c r="L8" i="1"/>
  <c r="V8" i="1" s="1"/>
  <c r="L12" i="1"/>
  <c r="V12" i="1" s="1"/>
  <c r="I17" i="1"/>
  <c r="L5" i="1"/>
  <c r="G31" i="2" a="1"/>
  <c r="G23" i="2" a="1"/>
  <c r="L12" i="2"/>
  <c r="V12" i="2" s="1"/>
  <c r="K17" i="2"/>
  <c r="J17" i="1"/>
  <c r="O7" i="1"/>
  <c r="L10" i="1"/>
  <c r="V10" i="1" s="1"/>
  <c r="P7" i="1"/>
  <c r="S7" i="1" s="1"/>
  <c r="G24" i="1"/>
  <c r="G23" i="1"/>
  <c r="H22" i="1" a="1"/>
  <c r="L6" i="2"/>
  <c r="V6" i="2" s="1"/>
  <c r="L9" i="1"/>
  <c r="V9" i="1" s="1"/>
  <c r="L8" i="2"/>
  <c r="V8" i="2" s="1"/>
  <c r="I24" i="2"/>
  <c r="I23" i="2"/>
  <c r="I22" i="2"/>
  <c r="I31" i="2"/>
  <c r="I32" i="2"/>
  <c r="L13" i="1"/>
  <c r="V13" i="1" s="1"/>
  <c r="I31" i="1"/>
  <c r="I30" i="1"/>
  <c r="M4" i="2"/>
  <c r="P4" i="2"/>
  <c r="S4" i="2" s="1"/>
  <c r="M13" i="1"/>
  <c r="M14" i="1"/>
  <c r="M16" i="1"/>
  <c r="M6" i="1"/>
  <c r="M15" i="1"/>
  <c r="M8" i="1"/>
  <c r="M5" i="1"/>
  <c r="M10" i="1"/>
  <c r="M12" i="1"/>
  <c r="X10" i="1"/>
  <c r="M11" i="1"/>
  <c r="L11" i="1"/>
  <c r="V11" i="1" s="1"/>
  <c r="L11" i="2"/>
  <c r="V11" i="2" s="1"/>
  <c r="L13" i="2"/>
  <c r="V13" i="2" s="1"/>
  <c r="I17" i="2"/>
  <c r="L7" i="1"/>
  <c r="V7" i="1" s="1"/>
  <c r="L5" i="2"/>
  <c r="L14" i="2"/>
  <c r="V14" i="2" s="1"/>
  <c r="O16" i="1" l="1"/>
  <c r="Q16" i="1" s="1"/>
  <c r="T16" i="1" s="1"/>
  <c r="P16" i="1"/>
  <c r="S16" i="1" s="1"/>
  <c r="R7" i="1"/>
  <c r="O11" i="1"/>
  <c r="O14" i="1"/>
  <c r="Q7" i="1"/>
  <c r="T7" i="1" s="1"/>
  <c r="AB8" i="2"/>
  <c r="X11" i="2"/>
  <c r="O10" i="1"/>
  <c r="O5" i="1"/>
  <c r="P5" i="1"/>
  <c r="N10" i="2"/>
  <c r="N8" i="2"/>
  <c r="N16" i="2"/>
  <c r="X13" i="2"/>
  <c r="N9" i="2"/>
  <c r="N5" i="2"/>
  <c r="N12" i="2"/>
  <c r="N11" i="2"/>
  <c r="N15" i="2"/>
  <c r="N14" i="2"/>
  <c r="N7" i="2"/>
  <c r="N13" i="2"/>
  <c r="H30" i="2" a="1"/>
  <c r="N6" i="2"/>
  <c r="Q15" i="1"/>
  <c r="T15" i="1" s="1"/>
  <c r="O12" i="1"/>
  <c r="O8" i="1"/>
  <c r="O15" i="1"/>
  <c r="V5" i="1"/>
  <c r="L17" i="1"/>
  <c r="V17" i="1" s="1"/>
  <c r="Q13" i="1"/>
  <c r="T13" i="1" s="1"/>
  <c r="O6" i="1"/>
  <c r="P6" i="1"/>
  <c r="S6" i="1" s="1"/>
  <c r="Q14" i="1"/>
  <c r="T14" i="1" s="1"/>
  <c r="V5" i="2"/>
  <c r="V17" i="2" s="1"/>
  <c r="L17" i="2"/>
  <c r="H23" i="1"/>
  <c r="H22" i="1"/>
  <c r="H24" i="1"/>
  <c r="G24" i="2"/>
  <c r="G23" i="2"/>
  <c r="M11" i="2"/>
  <c r="M10" i="2"/>
  <c r="M8" i="2"/>
  <c r="M12" i="2"/>
  <c r="M6" i="2"/>
  <c r="M13" i="2"/>
  <c r="M9" i="2"/>
  <c r="M15" i="2"/>
  <c r="X10" i="2"/>
  <c r="M16" i="2"/>
  <c r="M14" i="2"/>
  <c r="M7" i="2"/>
  <c r="H22" i="2" a="1"/>
  <c r="M5" i="2"/>
  <c r="Q11" i="1"/>
  <c r="T11" i="1" s="1"/>
  <c r="O9" i="1"/>
  <c r="P13" i="1"/>
  <c r="S13" i="1" s="1"/>
  <c r="O13" i="1"/>
  <c r="G32" i="2"/>
  <c r="G31" i="2"/>
  <c r="H30" i="1"/>
  <c r="H31" i="1"/>
  <c r="H32" i="1"/>
  <c r="R8" i="1" l="1"/>
  <c r="J32" i="1"/>
  <c r="K32" i="1" s="1"/>
  <c r="N32" i="1"/>
  <c r="L32" i="1"/>
  <c r="M32" i="1"/>
  <c r="U11" i="1"/>
  <c r="R11" i="1"/>
  <c r="R9" i="1"/>
  <c r="P9" i="1"/>
  <c r="S9" i="1" s="1"/>
  <c r="O5" i="2"/>
  <c r="P5" i="2"/>
  <c r="O10" i="2"/>
  <c r="P10" i="2" s="1"/>
  <c r="S10" i="2" s="1"/>
  <c r="R12" i="1"/>
  <c r="U12" i="1"/>
  <c r="Q8" i="1"/>
  <c r="T8" i="1" s="1"/>
  <c r="H23" i="2"/>
  <c r="H24" i="2"/>
  <c r="H22" i="2"/>
  <c r="O11" i="2"/>
  <c r="P11" i="2" s="1"/>
  <c r="S11" i="2" s="1"/>
  <c r="R6" i="1"/>
  <c r="Q12" i="1"/>
  <c r="T12" i="1" s="1"/>
  <c r="O7" i="2"/>
  <c r="P7" i="2" s="1"/>
  <c r="S7" i="2" s="1"/>
  <c r="O14" i="2"/>
  <c r="P14" i="2" s="1"/>
  <c r="S14" i="2" s="1"/>
  <c r="H32" i="2"/>
  <c r="H30" i="2"/>
  <c r="H31" i="2"/>
  <c r="R14" i="1"/>
  <c r="N31" i="1"/>
  <c r="M31" i="1"/>
  <c r="L31" i="1"/>
  <c r="J31" i="1"/>
  <c r="K31" i="1" s="1"/>
  <c r="O16" i="2"/>
  <c r="P16" i="2" s="1"/>
  <c r="S16" i="2" s="1"/>
  <c r="M24" i="1"/>
  <c r="J24" i="1"/>
  <c r="K24" i="1" s="1"/>
  <c r="N24" i="1"/>
  <c r="L24" i="1"/>
  <c r="AA20" i="1" a="1"/>
  <c r="X20" i="1" a="1"/>
  <c r="S5" i="1"/>
  <c r="P14" i="1"/>
  <c r="S14" i="1" s="1"/>
  <c r="L30" i="1"/>
  <c r="J30" i="1"/>
  <c r="K30" i="1" s="1"/>
  <c r="L22" i="1"/>
  <c r="J22" i="1"/>
  <c r="K22" i="1" s="1"/>
  <c r="R15" i="1"/>
  <c r="R5" i="1"/>
  <c r="U5" i="1"/>
  <c r="O15" i="2"/>
  <c r="P15" i="2" s="1"/>
  <c r="S15" i="2" s="1"/>
  <c r="J23" i="1"/>
  <c r="K23" i="1" s="1"/>
  <c r="N23" i="1"/>
  <c r="M23" i="1"/>
  <c r="L23" i="1"/>
  <c r="P15" i="1"/>
  <c r="S15" i="1" s="1"/>
  <c r="R10" i="1"/>
  <c r="P11" i="1"/>
  <c r="S11" i="1" s="1"/>
  <c r="O9" i="2"/>
  <c r="Q6" i="1"/>
  <c r="T6" i="1" s="1"/>
  <c r="Q10" i="1"/>
  <c r="T10" i="1" s="1"/>
  <c r="P10" i="1"/>
  <c r="S10" i="1" s="1"/>
  <c r="AB4" i="2"/>
  <c r="R13" i="1"/>
  <c r="U13" i="1"/>
  <c r="O13" i="2"/>
  <c r="Q13" i="2" s="1"/>
  <c r="T13" i="2" s="1"/>
  <c r="Q5" i="1"/>
  <c r="U7" i="1"/>
  <c r="Q9" i="1"/>
  <c r="T9" i="1" s="1"/>
  <c r="O6" i="2"/>
  <c r="Q6" i="2" s="1"/>
  <c r="T6" i="2" s="1"/>
  <c r="O12" i="2"/>
  <c r="P8" i="1"/>
  <c r="S8" i="1" s="1"/>
  <c r="O8" i="2"/>
  <c r="P8" i="2" s="1"/>
  <c r="S8" i="2" s="1"/>
  <c r="P12" i="1"/>
  <c r="S12" i="1" s="1"/>
  <c r="R16" i="1"/>
  <c r="U16" i="1"/>
  <c r="P6" i="2" l="1"/>
  <c r="S6" i="2" s="1"/>
  <c r="Q11" i="2"/>
  <c r="T11" i="2" s="1"/>
  <c r="Q7" i="2"/>
  <c r="T7" i="2" s="1"/>
  <c r="P13" i="2"/>
  <c r="S13" i="2" s="1"/>
  <c r="Q15" i="2"/>
  <c r="T15" i="2" s="1"/>
  <c r="R16" i="2"/>
  <c r="Z21" i="1"/>
  <c r="Y21" i="1"/>
  <c r="Z20" i="1"/>
  <c r="Z22" i="1"/>
  <c r="Y20" i="1"/>
  <c r="X21" i="1"/>
  <c r="X20" i="1"/>
  <c r="AE20" i="1" s="1" a="1"/>
  <c r="X22" i="1"/>
  <c r="Y22" i="1"/>
  <c r="R10" i="2"/>
  <c r="R9" i="2"/>
  <c r="U6" i="1"/>
  <c r="AA20" i="2" a="1"/>
  <c r="S5" i="2"/>
  <c r="X20" i="2" a="1"/>
  <c r="R12" i="2"/>
  <c r="R6" i="2"/>
  <c r="Q12" i="2"/>
  <c r="T12" i="2" s="1"/>
  <c r="R15" i="2"/>
  <c r="AA20" i="1"/>
  <c r="AB22" i="1"/>
  <c r="AC22" i="1"/>
  <c r="AB21" i="1"/>
  <c r="AB20" i="1"/>
  <c r="AC21" i="1"/>
  <c r="AC20" i="1"/>
  <c r="AA22" i="1"/>
  <c r="AA21" i="1"/>
  <c r="U14" i="1"/>
  <c r="Q9" i="2"/>
  <c r="T9" i="2" s="1"/>
  <c r="P9" i="2"/>
  <c r="S9" i="2" s="1"/>
  <c r="R5" i="2"/>
  <c r="R17" i="2" s="1"/>
  <c r="AA23" i="1" a="1"/>
  <c r="T5" i="1"/>
  <c r="R17" i="1"/>
  <c r="Q10" i="2"/>
  <c r="T10" i="2" s="1"/>
  <c r="R11" i="2"/>
  <c r="U11" i="2"/>
  <c r="Q5" i="2"/>
  <c r="U5" i="2" s="1"/>
  <c r="U17" i="2" s="1"/>
  <c r="AB5" i="2" s="1"/>
  <c r="Q8" i="2"/>
  <c r="T8" i="2" s="1"/>
  <c r="N23" i="2"/>
  <c r="M23" i="2"/>
  <c r="J23" i="2"/>
  <c r="K23" i="2" s="1"/>
  <c r="L23" i="2"/>
  <c r="P12" i="2"/>
  <c r="S12" i="2" s="1"/>
  <c r="R7" i="2"/>
  <c r="U7" i="2"/>
  <c r="R13" i="2"/>
  <c r="U13" i="2"/>
  <c r="U10" i="1"/>
  <c r="U15" i="1"/>
  <c r="N31" i="2"/>
  <c r="M31" i="2"/>
  <c r="J31" i="2"/>
  <c r="K31" i="2" s="1"/>
  <c r="L31" i="2"/>
  <c r="U9" i="1"/>
  <c r="Q16" i="2"/>
  <c r="T16" i="2" s="1"/>
  <c r="U14" i="2"/>
  <c r="R14" i="2"/>
  <c r="AA6" i="1" a="1"/>
  <c r="S17" i="1"/>
  <c r="R8" i="2"/>
  <c r="L30" i="2"/>
  <c r="J30" i="2"/>
  <c r="K30" i="2" s="1"/>
  <c r="L22" i="2"/>
  <c r="J22" i="2"/>
  <c r="K22" i="2" s="1"/>
  <c r="U8" i="1"/>
  <c r="U17" i="1" s="1"/>
  <c r="Q14" i="2"/>
  <c r="T14" i="2" s="1"/>
  <c r="N32" i="2"/>
  <c r="M32" i="2"/>
  <c r="L32" i="2"/>
  <c r="J32" i="2"/>
  <c r="K32" i="2" s="1"/>
  <c r="N24" i="2"/>
  <c r="M24" i="2"/>
  <c r="L24" i="2"/>
  <c r="J24" i="2"/>
  <c r="K24" i="2" s="1"/>
  <c r="U6" i="2" l="1"/>
  <c r="U15" i="2"/>
  <c r="U16" i="2"/>
  <c r="U10" i="2"/>
  <c r="AB13" i="2"/>
  <c r="AB7" i="2"/>
  <c r="AB9" i="2" s="1"/>
  <c r="AB11" i="2" s="1"/>
  <c r="AB14" i="2"/>
  <c r="AB15" i="2" s="1"/>
  <c r="AA8" i="1"/>
  <c r="AA12" i="1" s="1"/>
  <c r="AA6" i="1"/>
  <c r="AA10" i="1" s="1"/>
  <c r="AA7" i="1"/>
  <c r="AA11" i="1" s="1"/>
  <c r="U12" i="2"/>
  <c r="X21" i="2"/>
  <c r="Z20" i="2"/>
  <c r="Y20" i="2"/>
  <c r="X22" i="2"/>
  <c r="Z21" i="2"/>
  <c r="Y22" i="2"/>
  <c r="X20" i="2"/>
  <c r="AE20" i="2" s="1" a="1"/>
  <c r="Y21" i="2"/>
  <c r="Z22" i="2"/>
  <c r="AC25" i="1"/>
  <c r="AB25" i="1"/>
  <c r="AA24" i="1"/>
  <c r="AA25" i="1"/>
  <c r="AB23" i="1"/>
  <c r="AC23" i="1"/>
  <c r="AB24" i="1"/>
  <c r="AC24" i="1"/>
  <c r="AA23" i="1"/>
  <c r="AD6" i="2" a="1"/>
  <c r="S17" i="2"/>
  <c r="AG24" i="1"/>
  <c r="AG22" i="1"/>
  <c r="AG20" i="1"/>
  <c r="AF24" i="1"/>
  <c r="AF22" i="1"/>
  <c r="AF20" i="1"/>
  <c r="AH25" i="1"/>
  <c r="AH23" i="1"/>
  <c r="AH21" i="1"/>
  <c r="AG25" i="1"/>
  <c r="AJ22" i="1"/>
  <c r="AE20" i="1"/>
  <c r="AE25" i="1"/>
  <c r="AH22" i="1"/>
  <c r="AH24" i="1"/>
  <c r="AI21" i="1"/>
  <c r="AI25" i="1"/>
  <c r="AJ21" i="1"/>
  <c r="AF25" i="1"/>
  <c r="AG21" i="1"/>
  <c r="AJ23" i="1"/>
  <c r="AI20" i="1"/>
  <c r="AE22" i="1"/>
  <c r="AE21" i="1"/>
  <c r="AI24" i="1"/>
  <c r="AJ25" i="1"/>
  <c r="AE24" i="1"/>
  <c r="AF23" i="1"/>
  <c r="AJ24" i="1"/>
  <c r="AI23" i="1"/>
  <c r="AG23" i="1"/>
  <c r="AE23" i="1"/>
  <c r="AH20" i="1"/>
  <c r="AI22" i="1"/>
  <c r="AF21" i="1"/>
  <c r="AJ20" i="1"/>
  <c r="T17" i="1"/>
  <c r="AB6" i="1" a="1"/>
  <c r="AC21" i="2"/>
  <c r="AB21" i="2"/>
  <c r="AA21" i="2"/>
  <c r="AA20" i="2"/>
  <c r="AC20" i="2"/>
  <c r="AB20" i="2"/>
  <c r="AC22" i="2"/>
  <c r="AA22" i="2"/>
  <c r="AB22" i="2"/>
  <c r="U8" i="2"/>
  <c r="AA23" i="2" a="1"/>
  <c r="T5" i="2"/>
  <c r="X23" i="1" a="1"/>
  <c r="U9" i="2"/>
  <c r="AD10" i="1" l="1" a="1"/>
  <c r="AD15" i="1" s="1"/>
  <c r="AE8" i="1" s="1"/>
  <c r="X25" i="1"/>
  <c r="Z24" i="1"/>
  <c r="Y23" i="1"/>
  <c r="Y25" i="1"/>
  <c r="Z23" i="1"/>
  <c r="Z25" i="1"/>
  <c r="X23" i="1"/>
  <c r="Y24" i="1"/>
  <c r="X24" i="1"/>
  <c r="X23" i="2" a="1"/>
  <c r="T17" i="2"/>
  <c r="AE6" i="2" a="1"/>
  <c r="AB6" i="1"/>
  <c r="AA13" i="1" s="1"/>
  <c r="AB7" i="1"/>
  <c r="AA14" i="1" s="1"/>
  <c r="AB8" i="1"/>
  <c r="AA15" i="1" s="1"/>
  <c r="AB23" i="2"/>
  <c r="AA23" i="2"/>
  <c r="AC25" i="2"/>
  <c r="AA25" i="2"/>
  <c r="AC24" i="2"/>
  <c r="AB25" i="2"/>
  <c r="AA24" i="2"/>
  <c r="AC23" i="2"/>
  <c r="AB24" i="2"/>
  <c r="AD8" i="2"/>
  <c r="AD12" i="2" s="1"/>
  <c r="AD7" i="2"/>
  <c r="AD11" i="2" s="1"/>
  <c r="AD6" i="2"/>
  <c r="AD10" i="2" s="1"/>
  <c r="AF25" i="2"/>
  <c r="AF23" i="2"/>
  <c r="AF21" i="2"/>
  <c r="AE25" i="2"/>
  <c r="AE23" i="2"/>
  <c r="AE21" i="2"/>
  <c r="AJ24" i="2"/>
  <c r="AJ22" i="2"/>
  <c r="AJ20" i="2"/>
  <c r="AG24" i="2"/>
  <c r="AG22" i="2"/>
  <c r="AG20" i="2"/>
  <c r="AI24" i="2"/>
  <c r="AJ21" i="2"/>
  <c r="AF24" i="2"/>
  <c r="AH21" i="2"/>
  <c r="AI23" i="2"/>
  <c r="AH20" i="2"/>
  <c r="AE24" i="2"/>
  <c r="AE20" i="2"/>
  <c r="AJ23" i="2"/>
  <c r="AH22" i="2"/>
  <c r="AH25" i="2"/>
  <c r="AH24" i="2"/>
  <c r="AI22" i="2"/>
  <c r="AG21" i="2"/>
  <c r="AF20" i="2"/>
  <c r="AI25" i="2"/>
  <c r="AJ25" i="2"/>
  <c r="AG25" i="2"/>
  <c r="AH23" i="2"/>
  <c r="AF22" i="2"/>
  <c r="AI20" i="2"/>
  <c r="AG23" i="2"/>
  <c r="AE22" i="2"/>
  <c r="AI21" i="2"/>
  <c r="AD10" i="1" l="1"/>
  <c r="AG10" i="1" s="1" a="1"/>
  <c r="AG10" i="2" a="1"/>
  <c r="AG15" i="2" s="1"/>
  <c r="AH8" i="2" s="1"/>
  <c r="AD12" i="1"/>
  <c r="AD8" i="1" s="1"/>
  <c r="AD13" i="1"/>
  <c r="AE6" i="1" s="1"/>
  <c r="AD11" i="1"/>
  <c r="AD7" i="1" s="1"/>
  <c r="AD14" i="1"/>
  <c r="AE7" i="1" s="1"/>
  <c r="AE8" i="2"/>
  <c r="AD15" i="2" s="1"/>
  <c r="AE7" i="2"/>
  <c r="AD14" i="2" s="1"/>
  <c r="AE6" i="2"/>
  <c r="AD13" i="2" s="1"/>
  <c r="X25" i="2"/>
  <c r="Z25" i="2"/>
  <c r="Z24" i="2"/>
  <c r="Z23" i="2"/>
  <c r="Y25" i="2"/>
  <c r="Y24" i="2"/>
  <c r="Y23" i="2"/>
  <c r="X23" i="2"/>
  <c r="X24" i="2"/>
  <c r="AG13" i="2" l="1"/>
  <c r="AH6" i="2" s="1"/>
  <c r="AG12" i="2"/>
  <c r="AG8" i="2" s="1"/>
  <c r="AD6" i="1"/>
  <c r="AG14" i="2"/>
  <c r="AH7" i="2" s="1"/>
  <c r="AG10" i="2"/>
  <c r="AG6" i="2" s="1"/>
  <c r="AG11" i="2"/>
  <c r="AG7" i="2" s="1"/>
  <c r="AG13" i="1"/>
  <c r="AH6" i="1" s="1"/>
  <c r="AG10" i="1"/>
  <c r="AG6" i="1" s="1"/>
  <c r="AG12" i="1"/>
  <c r="AG8" i="1" s="1"/>
  <c r="AG15" i="1"/>
  <c r="AH8" i="1" s="1"/>
  <c r="AG14" i="1"/>
  <c r="AH7" i="1" s="1"/>
  <c r="AG11" i="1"/>
  <c r="AG7" i="1" s="1"/>
</calcChain>
</file>

<file path=xl/sharedStrings.xml><?xml version="1.0" encoding="utf-8"?>
<sst xmlns="http://schemas.openxmlformats.org/spreadsheetml/2006/main" count="93" uniqueCount="48">
  <si>
    <t>Multinomial Logistic Regression</t>
  </si>
  <si>
    <t>one step using Newton's Method</t>
  </si>
  <si>
    <t>Indep Variables</t>
  </si>
  <si>
    <t>Observed Values</t>
  </si>
  <si>
    <t>Odds</t>
  </si>
  <si>
    <t>Predicted Probabilities</t>
  </si>
  <si>
    <t>Forecasted Values</t>
  </si>
  <si>
    <t>Log-Likelihood</t>
  </si>
  <si>
    <t>Dosage</t>
  </si>
  <si>
    <t>Gender</t>
  </si>
  <si>
    <t>Dead</t>
  </si>
  <si>
    <t>Cured</t>
  </si>
  <si>
    <t>Sick</t>
  </si>
  <si>
    <t>Total</t>
  </si>
  <si>
    <t>LL</t>
  </si>
  <si>
    <t>LL0</t>
  </si>
  <si>
    <t>Initial Coefficients</t>
  </si>
  <si>
    <r>
      <t>X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(Y-P)</t>
    </r>
  </si>
  <si>
    <t>Converge</t>
  </si>
  <si>
    <t>Revised Coefficients</t>
  </si>
  <si>
    <t>Inverse of Covariance</t>
  </si>
  <si>
    <t>Covariance Matrix</t>
  </si>
  <si>
    <t>Logistic Regression (Cured + Dead)</t>
  </si>
  <si>
    <t>coeff b</t>
  </si>
  <si>
    <t>s.e.</t>
  </si>
  <si>
    <t>Wald</t>
  </si>
  <si>
    <t>p-value</t>
  </si>
  <si>
    <t>exp(b)</t>
  </si>
  <si>
    <t>lower</t>
  </si>
  <si>
    <t>upper</t>
  </si>
  <si>
    <t>Intercept</t>
  </si>
  <si>
    <t>Logistic Regression (Sick + Dead)</t>
  </si>
  <si>
    <t>using Newton's Method</t>
  </si>
  <si>
    <t>LL const</t>
  </si>
  <si>
    <t>Coefficients</t>
  </si>
  <si>
    <t>LL1</t>
  </si>
  <si>
    <t>Chi-Sq</t>
  </si>
  <si>
    <t>df</t>
  </si>
  <si>
    <t>alpha</t>
  </si>
  <si>
    <t>sig</t>
  </si>
  <si>
    <t>R-Sq (L)</t>
  </si>
  <si>
    <t>R-Sq (CS)</t>
  </si>
  <si>
    <t>R-Sq (N)</t>
  </si>
  <si>
    <t>Inverse of Covariance Matrix</t>
  </si>
  <si>
    <t>Real Statistics Using Excel</t>
  </si>
  <si>
    <t>Updated</t>
  </si>
  <si>
    <t>Copyright © 2013 - 2026 Charles Zaiontz</t>
  </si>
  <si>
    <t>Finding multinomial logistic regression coefficients using Newton’s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</si>
</sst>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5" xfId="0" applyBorder="1" applyAlignment="1">
      <alignment horizontal="right"/>
    </xf>
    <xf numFmtId="0" fontId="0" fillId="0" borderId="17" xfId="0" applyBorder="1"/>
    <xf numFmtId="15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2%2025%20April%202022.xlsx" TargetMode="External"/><Relationship Id="rId1" Type="http://schemas.openxmlformats.org/officeDocument/2006/relationships/externalLinkPath" Target="/38f5cd2f1f925cfd/Documenti/A%20Real%20Statistics%202020/Examples/Real%20Statistics%20Examples%20Regression%202%2025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Logit 1"/>
      <sheetName val="Logit 2"/>
      <sheetName val="Logit 3"/>
      <sheetName val="Logit 3a"/>
      <sheetName val="Logit 4"/>
      <sheetName val="Logit 4a"/>
      <sheetName val="Logit 5"/>
      <sheetName val="Logit 5a"/>
      <sheetName val="Logit 6"/>
      <sheetName val="Logit 6a"/>
      <sheetName val="Logit 7a"/>
      <sheetName val="Hosmer"/>
      <sheetName val="Probit 1"/>
      <sheetName val="Probit 2"/>
      <sheetName val="Norm"/>
      <sheetName val="Binary"/>
      <sheetName val="MLogit 1"/>
      <sheetName val="MLogit 2"/>
      <sheetName val="MLogit 3"/>
      <sheetName val="MLogit 3a"/>
      <sheetName val="MLogit 4"/>
      <sheetName val="MLogit 4a"/>
      <sheetName val="MLogit 4b"/>
      <sheetName val="MLogit 5"/>
      <sheetName val="MLogit 5a"/>
      <sheetName val="MLogit 6"/>
      <sheetName val="OLogit 1"/>
      <sheetName val="OLogit 2"/>
      <sheetName val="OLogit 3"/>
      <sheetName val="Logit A"/>
      <sheetName val="Logit B"/>
      <sheetName val="Logit C"/>
      <sheetName val="Logit D"/>
      <sheetName val="Probit A"/>
      <sheetName val="Probit B"/>
      <sheetName val="Probit C"/>
      <sheetName val="Probit D"/>
      <sheetName val="OLogit A"/>
      <sheetName val="OLogit B"/>
      <sheetName val="PReg 1"/>
      <sheetName val="PReg 2"/>
      <sheetName val="PReg 3"/>
      <sheetName val="Log Lin 1.1"/>
      <sheetName val="Log Lin 1.2"/>
      <sheetName val="Log Lin 1.3"/>
      <sheetName val="Log Lin 1.4"/>
      <sheetName val="Log Lin 2.1"/>
      <sheetName val="Log Lin 2.2"/>
      <sheetName val="Log Lin 2.3"/>
      <sheetName val="Log Lin 2.4"/>
      <sheetName val="Log Lin 2.5"/>
      <sheetName val="Kaplan"/>
      <sheetName val="Kaplan 1"/>
      <sheetName val="Kaplan 2"/>
      <sheetName val="Kaplan 3"/>
      <sheetName val="Kaplan 4"/>
      <sheetName val="Log-Rank"/>
      <sheetName val="Log-Rank 1"/>
      <sheetName val="Cox Reg 1"/>
      <sheetName val="Cox Reg 2"/>
      <sheetName val="Cox Reg 3"/>
      <sheetName val="Cox Reg 4"/>
      <sheetName val="Cox Reg 5"/>
      <sheetName val="Cox Reg 6"/>
      <sheetName val="Cox Reg 7"/>
      <sheetName val="Cox Reg 8"/>
      <sheetName val="IPFP 2.1"/>
      <sheetName val="IPFP 2.1a"/>
      <sheetName val="IPFP 2.2 "/>
      <sheetName val="IPFP 3.1"/>
      <sheetName val="IPFP 3.2"/>
      <sheetName val="IPFP 3.2a"/>
      <sheetName val="Miss 1"/>
      <sheetName val="Miss 2"/>
      <sheetName val="Miss 3"/>
      <sheetName val="Miss 4"/>
      <sheetName val="MI 1"/>
      <sheetName val="MI 2"/>
      <sheetName val="MI 3a"/>
      <sheetName val="MI 3"/>
      <sheetName val="MI 4"/>
      <sheetName val="MI 5"/>
      <sheetName val="MI 6"/>
      <sheetName val="MI 7"/>
      <sheetName val="MI 8"/>
      <sheetName val="MI 8a"/>
      <sheetName val="MI 9"/>
      <sheetName val="MI 9a"/>
      <sheetName val="FIML 1"/>
      <sheetName val="FIML 2"/>
      <sheetName val="FIML 2a"/>
      <sheetName val="FIML 2b"/>
      <sheetName val="FIML 2c"/>
      <sheetName val="FIML 3"/>
      <sheetName val="FIML 3a"/>
      <sheetName val="FIML 3b"/>
      <sheetName val="EM A"/>
      <sheetName val="EM B"/>
      <sheetName val="EM C"/>
      <sheetName val="EM D"/>
      <sheetName val="EM E"/>
      <sheetName val="EM F"/>
      <sheetName val="EM Norm 1"/>
      <sheetName val="EM Norm 2"/>
      <sheetName val="EM Patterns"/>
      <sheetName val="EM To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X6">
            <v>-21.154133877889475</v>
          </cell>
          <cell r="Y6">
            <v>-8.5930599308358797</v>
          </cell>
        </row>
        <row r="7">
          <cell r="X7">
            <v>0.91897597215044968</v>
          </cell>
          <cell r="Y7">
            <v>0.36778831861094008</v>
          </cell>
        </row>
        <row r="8">
          <cell r="X8">
            <v>-1.3033935322250792E-2</v>
          </cell>
          <cell r="Y8">
            <v>-0.75029470261389919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1383-F8D2-49C9-BBBA-6B243EAAD550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44</v>
      </c>
    </row>
    <row r="2" spans="1:13" x14ac:dyDescent="0.35">
      <c r="A2" t="s">
        <v>47</v>
      </c>
    </row>
    <row r="4" spans="1:13" x14ac:dyDescent="0.35">
      <c r="A4" t="s">
        <v>45</v>
      </c>
      <c r="B4" s="21">
        <v>46024</v>
      </c>
    </row>
    <row r="6" spans="1:13" x14ac:dyDescent="0.35">
      <c r="A6" s="22" t="s">
        <v>46</v>
      </c>
    </row>
    <row r="10" spans="1:13" ht="18.5" x14ac:dyDescent="0.45">
      <c r="M1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6DA9-F9D4-482F-ADCA-5D73A64CDB46}">
  <sheetPr codeName="Sheet273"/>
  <dimension ref="A1:AJ32"/>
  <sheetViews>
    <sheetView workbookViewId="0"/>
  </sheetViews>
  <sheetFormatPr defaultRowHeight="14.5" x14ac:dyDescent="0.35"/>
  <cols>
    <col min="1" max="5" width="7.54296875" customWidth="1"/>
    <col min="6" max="6" width="5.7265625" customWidth="1"/>
    <col min="13" max="13" width="9.1796875" customWidth="1"/>
    <col min="32" max="32" width="9.1796875" customWidth="1"/>
  </cols>
  <sheetData>
    <row r="1" spans="1:34" x14ac:dyDescent="0.35">
      <c r="A1" s="1" t="s">
        <v>0</v>
      </c>
    </row>
    <row r="2" spans="1:34" x14ac:dyDescent="0.35">
      <c r="A2" t="s">
        <v>1</v>
      </c>
    </row>
    <row r="3" spans="1:34" ht="15" thickBot="1" x14ac:dyDescent="0.4">
      <c r="G3" s="2" t="s">
        <v>2</v>
      </c>
      <c r="H3" s="2"/>
      <c r="I3" s="2" t="s">
        <v>3</v>
      </c>
      <c r="J3" s="2"/>
      <c r="K3" s="2"/>
      <c r="L3" s="2"/>
      <c r="M3" s="2" t="s">
        <v>4</v>
      </c>
      <c r="N3" s="2"/>
      <c r="O3" s="2" t="s">
        <v>5</v>
      </c>
      <c r="P3" s="2"/>
      <c r="Q3" s="2"/>
      <c r="R3" s="2" t="s">
        <v>6</v>
      </c>
      <c r="S3" s="2"/>
      <c r="T3" s="2"/>
      <c r="U3" s="2" t="s">
        <v>7</v>
      </c>
      <c r="V3" s="2"/>
    </row>
    <row r="4" spans="1:34" ht="17" thickTop="1" x14ac:dyDescent="0.3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G4" s="4" t="str">
        <f>A4</f>
        <v>Dosage</v>
      </c>
      <c r="H4" s="4" t="str">
        <f t="shared" ref="H4:K16" si="0">B4</f>
        <v>Gender</v>
      </c>
      <c r="I4" s="4" t="str">
        <f t="shared" si="0"/>
        <v>Dead</v>
      </c>
      <c r="J4" s="4" t="str">
        <f t="shared" si="0"/>
        <v>Cured</v>
      </c>
      <c r="K4" s="4" t="str">
        <f t="shared" si="0"/>
        <v>Sick</v>
      </c>
      <c r="L4" s="4" t="s">
        <v>13</v>
      </c>
      <c r="M4" s="4" t="str">
        <f>J4</f>
        <v>Cured</v>
      </c>
      <c r="N4" s="4" t="str">
        <f>K4</f>
        <v>Sick</v>
      </c>
      <c r="O4" s="4" t="str">
        <f>I4</f>
        <v>Dead</v>
      </c>
      <c r="P4" s="4" t="str">
        <f>J4</f>
        <v>Cured</v>
      </c>
      <c r="Q4" s="4" t="str">
        <f>K4</f>
        <v>Sick</v>
      </c>
      <c r="R4" s="4" t="str">
        <f>O4</f>
        <v>Dead</v>
      </c>
      <c r="S4" s="4" t="str">
        <f>P4</f>
        <v>Cured</v>
      </c>
      <c r="T4" s="4" t="str">
        <f>Q4</f>
        <v>Sick</v>
      </c>
      <c r="U4" s="4" t="s">
        <v>14</v>
      </c>
      <c r="V4" s="4" t="s">
        <v>15</v>
      </c>
      <c r="X4" t="s">
        <v>16</v>
      </c>
      <c r="AA4" t="s">
        <v>17</v>
      </c>
      <c r="AD4" t="s">
        <v>18</v>
      </c>
      <c r="AG4" t="s">
        <v>19</v>
      </c>
    </row>
    <row r="5" spans="1:34" x14ac:dyDescent="0.35">
      <c r="A5" s="5">
        <v>20</v>
      </c>
      <c r="B5" s="6">
        <v>0</v>
      </c>
      <c r="C5" s="5">
        <v>13</v>
      </c>
      <c r="D5" s="7">
        <v>0</v>
      </c>
      <c r="E5" s="6">
        <v>8</v>
      </c>
      <c r="G5">
        <f>A5</f>
        <v>20</v>
      </c>
      <c r="H5">
        <f t="shared" si="0"/>
        <v>0</v>
      </c>
      <c r="I5" s="5">
        <f t="shared" si="0"/>
        <v>13</v>
      </c>
      <c r="J5" s="7">
        <f t="shared" si="0"/>
        <v>0</v>
      </c>
      <c r="K5" s="7">
        <f t="shared" si="0"/>
        <v>8</v>
      </c>
      <c r="L5" s="6">
        <f>SUM(I5:K5)</f>
        <v>21</v>
      </c>
      <c r="M5" s="5">
        <f>EXP(X$6+MMULT($G5:$H5,X$7:X$8))</f>
        <v>6.2373521108151975E-2</v>
      </c>
      <c r="N5" s="6">
        <f>EXP(Y$6+MMULT($G5:$H5,Y$7:Y$8))</f>
        <v>0.2901684801631994</v>
      </c>
      <c r="O5" s="5">
        <f>1/(1+$M5+$N5)</f>
        <v>0.73934857406278565</v>
      </c>
      <c r="P5" s="7">
        <f>M5*O5</f>
        <v>4.6115773890587221E-2</v>
      </c>
      <c r="Q5" s="6">
        <f>N5*O5</f>
        <v>0.2145356520466272</v>
      </c>
      <c r="R5" s="5">
        <f>O5*$L5</f>
        <v>15.526320055318498</v>
      </c>
      <c r="S5" s="7">
        <f t="shared" ref="S5:T16" si="1">P5*$L5</f>
        <v>0.96843125170233169</v>
      </c>
      <c r="T5" s="6">
        <f t="shared" si="1"/>
        <v>4.5052486929791709</v>
      </c>
      <c r="U5">
        <f t="shared" ref="U5:U16" si="2">I5*LN(O5)+J5*LN(P5)+K5*LN(Q5)+GAMMALN(L5+1)-GAMMALN(I5+1)-GAMMALN(J5+1)-GAMMALN(K5+1)</f>
        <v>-4.0166778281442319</v>
      </c>
      <c r="V5">
        <f>GAMMALN(L5+1)-GAMMALN(I5+1)-GAMMALN(J5+1)-GAMMALN(K5+1)</f>
        <v>12.223372142608234</v>
      </c>
    </row>
    <row r="6" spans="1:34" x14ac:dyDescent="0.35">
      <c r="A6" s="8">
        <v>21</v>
      </c>
      <c r="B6" s="9">
        <v>0</v>
      </c>
      <c r="C6" s="8">
        <v>60</v>
      </c>
      <c r="D6">
        <v>6</v>
      </c>
      <c r="E6" s="9">
        <v>30</v>
      </c>
      <c r="G6">
        <f t="shared" ref="G6:G16" si="3">A6</f>
        <v>21</v>
      </c>
      <c r="H6">
        <f t="shared" si="0"/>
        <v>0</v>
      </c>
      <c r="I6" s="8">
        <f t="shared" si="0"/>
        <v>60</v>
      </c>
      <c r="J6">
        <f t="shared" si="0"/>
        <v>6</v>
      </c>
      <c r="K6">
        <f t="shared" si="0"/>
        <v>30</v>
      </c>
      <c r="L6" s="9">
        <f t="shared" ref="L6:L16" si="4">SUM(I6:K6)</f>
        <v>96</v>
      </c>
      <c r="M6" s="8">
        <f t="shared" ref="M6:N16" si="5">EXP(X$6+MMULT($G6:$H6,X$7:X$8))</f>
        <v>0.15635308518308863</v>
      </c>
      <c r="N6" s="9">
        <f t="shared" si="5"/>
        <v>0.41915888099907195</v>
      </c>
      <c r="O6" s="8">
        <f t="shared" ref="O6:O16" si="6">1/(1+$M6+$N6)</f>
        <v>0.63471431602213557</v>
      </c>
      <c r="P6">
        <f t="shared" ref="P6:P16" si="7">M6*O6</f>
        <v>9.9239541519934804E-2</v>
      </c>
      <c r="Q6" s="9">
        <f t="shared" ref="Q6:Q16" si="8">N6*O6</f>
        <v>0.26604614245792968</v>
      </c>
      <c r="R6" s="8">
        <f t="shared" ref="R6:R16" si="9">O6*$L6</f>
        <v>60.932574338125015</v>
      </c>
      <c r="S6">
        <f t="shared" si="1"/>
        <v>9.5269959859137412</v>
      </c>
      <c r="T6" s="9">
        <f t="shared" si="1"/>
        <v>25.540429675961249</v>
      </c>
      <c r="U6">
        <f t="shared" si="2"/>
        <v>-5.3449485245207882</v>
      </c>
      <c r="V6">
        <f t="shared" ref="V6:V16" si="10">GAMMALN(L6+1)-GAMMALN(I6+1)-GAMMALN(J6+1)-GAMMALN(K6+1)</f>
        <v>75.513746077754988</v>
      </c>
      <c r="X6" s="5">
        <f>'[1]MLogit 2'!X6</f>
        <v>-21.154133877889475</v>
      </c>
      <c r="Y6" s="10">
        <f>'[1]MLogit 2'!Y6</f>
        <v>-8.5930599308358797</v>
      </c>
      <c r="AA6" s="5" t="e">
        <f t="array" aca="1" ref="AA6:AA8" ca="1">MMULT(TRANSPOSE(DEsign($G5:$H16)),J5:J16-S5:S16)</f>
        <v>#NAME?</v>
      </c>
      <c r="AB6" s="10" t="e">
        <f t="array" aca="1" ref="AB6:AB8" ca="1">MMULT(TRANSPOSE(DEsign($G5:$H16)),K5:K16-T5:T16)</f>
        <v>#NAME?</v>
      </c>
      <c r="AD6" s="5" t="e">
        <f ca="1">AD10</f>
        <v>#NAME?</v>
      </c>
      <c r="AE6" s="10" t="e">
        <f ca="1">AD13</f>
        <v>#NAME?</v>
      </c>
      <c r="AG6" s="5" t="e">
        <f ca="1">AG10</f>
        <v>#NAME?</v>
      </c>
      <c r="AH6" s="10" t="e">
        <f ca="1">AG13</f>
        <v>#NAME?</v>
      </c>
    </row>
    <row r="7" spans="1:34" x14ac:dyDescent="0.35">
      <c r="A7" s="8">
        <v>22</v>
      </c>
      <c r="B7" s="9">
        <v>0</v>
      </c>
      <c r="C7" s="8">
        <v>61</v>
      </c>
      <c r="D7">
        <v>13</v>
      </c>
      <c r="E7" s="9">
        <v>40</v>
      </c>
      <c r="G7">
        <f t="shared" si="3"/>
        <v>22</v>
      </c>
      <c r="H7">
        <f t="shared" si="0"/>
        <v>0</v>
      </c>
      <c r="I7" s="8">
        <f t="shared" si="0"/>
        <v>61</v>
      </c>
      <c r="J7">
        <f t="shared" si="0"/>
        <v>13</v>
      </c>
      <c r="K7">
        <f t="shared" si="0"/>
        <v>40</v>
      </c>
      <c r="L7" s="9">
        <f t="shared" si="4"/>
        <v>114</v>
      </c>
      <c r="M7" s="8">
        <f t="shared" si="5"/>
        <v>0.39193373745698534</v>
      </c>
      <c r="N7" s="9">
        <f t="shared" si="5"/>
        <v>0.60549018770604723</v>
      </c>
      <c r="O7" s="8">
        <f t="shared" si="6"/>
        <v>0.50064484929926856</v>
      </c>
      <c r="P7">
        <f t="shared" si="7"/>
        <v>0.19621960692445151</v>
      </c>
      <c r="Q7" s="9">
        <f t="shared" si="8"/>
        <v>0.30313554377627983</v>
      </c>
      <c r="R7" s="8">
        <f t="shared" si="9"/>
        <v>57.073512820116619</v>
      </c>
      <c r="S7">
        <f t="shared" si="1"/>
        <v>22.369035189387471</v>
      </c>
      <c r="T7" s="9">
        <f t="shared" si="1"/>
        <v>34.557451990495899</v>
      </c>
      <c r="U7">
        <f t="shared" si="2"/>
        <v>-7.5145958939600774</v>
      </c>
      <c r="V7">
        <f t="shared" si="10"/>
        <v>103.60254101092582</v>
      </c>
      <c r="X7" s="8">
        <f>'[1]MLogit 2'!X7</f>
        <v>0.91897597215044968</v>
      </c>
      <c r="Y7" s="12">
        <f>'[1]MLogit 2'!Y7</f>
        <v>0.36778831861094008</v>
      </c>
      <c r="AA7" s="8" t="e">
        <f ca="1"/>
        <v>#NAME?</v>
      </c>
      <c r="AB7" s="12" t="e">
        <f ca="1"/>
        <v>#NAME?</v>
      </c>
      <c r="AD7" s="8" t="e">
        <f ca="1">AD11</f>
        <v>#NAME?</v>
      </c>
      <c r="AE7" s="12" t="e">
        <f ca="1">AD14</f>
        <v>#NAME?</v>
      </c>
      <c r="AG7" s="8" t="e">
        <f ca="1">AG11</f>
        <v>#NAME?</v>
      </c>
      <c r="AH7" s="12" t="e">
        <f ca="1">AG14</f>
        <v>#NAME?</v>
      </c>
    </row>
    <row r="8" spans="1:34" x14ac:dyDescent="0.35">
      <c r="A8" s="8">
        <v>23</v>
      </c>
      <c r="B8" s="9">
        <v>0</v>
      </c>
      <c r="C8" s="8">
        <v>49</v>
      </c>
      <c r="D8">
        <v>60</v>
      </c>
      <c r="E8" s="9">
        <v>25</v>
      </c>
      <c r="G8">
        <f t="shared" si="3"/>
        <v>23</v>
      </c>
      <c r="H8">
        <f t="shared" si="0"/>
        <v>0</v>
      </c>
      <c r="I8" s="8">
        <f t="shared" si="0"/>
        <v>49</v>
      </c>
      <c r="J8">
        <f t="shared" si="0"/>
        <v>60</v>
      </c>
      <c r="K8">
        <f t="shared" si="0"/>
        <v>25</v>
      </c>
      <c r="L8" s="9">
        <f t="shared" si="4"/>
        <v>134</v>
      </c>
      <c r="M8" s="8">
        <f t="shared" si="5"/>
        <v>0.98246897000543498</v>
      </c>
      <c r="N8" s="9">
        <f t="shared" si="5"/>
        <v>0.87465251012805478</v>
      </c>
      <c r="O8" s="8">
        <f t="shared" si="6"/>
        <v>0.35000261870324051</v>
      </c>
      <c r="P8">
        <f t="shared" si="7"/>
        <v>0.34386671229657767</v>
      </c>
      <c r="Q8" s="9">
        <f t="shared" si="8"/>
        <v>0.30613066900018177</v>
      </c>
      <c r="R8" s="8">
        <f t="shared" si="9"/>
        <v>46.90035090623423</v>
      </c>
      <c r="S8">
        <f t="shared" si="1"/>
        <v>46.078139447741407</v>
      </c>
      <c r="T8" s="9">
        <f t="shared" si="1"/>
        <v>41.021509646024356</v>
      </c>
      <c r="U8">
        <f t="shared" si="2"/>
        <v>-10.603077349689151</v>
      </c>
      <c r="V8">
        <f t="shared" si="10"/>
        <v>134.48149092299815</v>
      </c>
      <c r="X8" s="11">
        <f>'[1]MLogit 2'!X8</f>
        <v>-1.3033935322250792E-2</v>
      </c>
      <c r="Y8" s="13">
        <f>'[1]MLogit 2'!Y8</f>
        <v>-0.75029470261389919</v>
      </c>
      <c r="AA8" s="11" t="e">
        <f ca="1"/>
        <v>#NAME?</v>
      </c>
      <c r="AB8" s="13" t="e">
        <f ca="1"/>
        <v>#NAME?</v>
      </c>
      <c r="AD8" s="11" t="e">
        <f ca="1">AD12</f>
        <v>#NAME?</v>
      </c>
      <c r="AE8" s="13" t="e">
        <f ca="1">AD15</f>
        <v>#NAME?</v>
      </c>
      <c r="AG8" s="11" t="e">
        <f ca="1">AG12</f>
        <v>#NAME?</v>
      </c>
      <c r="AH8" s="13" t="e">
        <f ca="1">AG15</f>
        <v>#NAME?</v>
      </c>
    </row>
    <row r="9" spans="1:34" x14ac:dyDescent="0.35">
      <c r="A9" s="8">
        <v>24</v>
      </c>
      <c r="B9" s="9">
        <v>0</v>
      </c>
      <c r="C9" s="8">
        <v>8</v>
      </c>
      <c r="D9">
        <v>29</v>
      </c>
      <c r="E9" s="9">
        <v>15</v>
      </c>
      <c r="G9">
        <f t="shared" si="3"/>
        <v>24</v>
      </c>
      <c r="H9">
        <f t="shared" si="0"/>
        <v>0</v>
      </c>
      <c r="I9" s="8">
        <f t="shared" si="0"/>
        <v>8</v>
      </c>
      <c r="J9">
        <f t="shared" si="0"/>
        <v>29</v>
      </c>
      <c r="K9">
        <f t="shared" si="0"/>
        <v>15</v>
      </c>
      <c r="L9" s="9">
        <f t="shared" si="4"/>
        <v>52</v>
      </c>
      <c r="M9" s="8">
        <f t="shared" si="5"/>
        <v>2.4627767012006188</v>
      </c>
      <c r="N9" s="9">
        <f t="shared" si="5"/>
        <v>1.2634672353182796</v>
      </c>
      <c r="O9" s="8">
        <f t="shared" si="6"/>
        <v>0.21158450842394463</v>
      </c>
      <c r="P9">
        <f t="shared" si="7"/>
        <v>0.52108539768147688</v>
      </c>
      <c r="Q9" s="9">
        <f t="shared" si="8"/>
        <v>0.26733009389457857</v>
      </c>
      <c r="R9" s="8">
        <f t="shared" si="9"/>
        <v>11.002394438045121</v>
      </c>
      <c r="S9">
        <f t="shared" si="1"/>
        <v>27.096440679436796</v>
      </c>
      <c r="T9" s="9">
        <f t="shared" si="1"/>
        <v>13.901164882518085</v>
      </c>
      <c r="U9">
        <f t="shared" si="2"/>
        <v>-4.517588306185214</v>
      </c>
      <c r="V9">
        <f t="shared" si="10"/>
        <v>46.599923049324644</v>
      </c>
    </row>
    <row r="10" spans="1:34" x14ac:dyDescent="0.35">
      <c r="A10" s="8">
        <v>25</v>
      </c>
      <c r="B10" s="9">
        <v>0</v>
      </c>
      <c r="C10" s="8">
        <v>4</v>
      </c>
      <c r="D10">
        <v>20</v>
      </c>
      <c r="E10" s="9">
        <v>8</v>
      </c>
      <c r="G10">
        <f t="shared" si="3"/>
        <v>25</v>
      </c>
      <c r="H10">
        <f t="shared" si="0"/>
        <v>0</v>
      </c>
      <c r="I10" s="8">
        <f t="shared" si="0"/>
        <v>4</v>
      </c>
      <c r="J10">
        <f t="shared" si="0"/>
        <v>20</v>
      </c>
      <c r="K10">
        <f t="shared" si="0"/>
        <v>8</v>
      </c>
      <c r="L10" s="9">
        <f t="shared" si="4"/>
        <v>32</v>
      </c>
      <c r="M10" s="8">
        <f t="shared" si="5"/>
        <v>6.1734968382187443</v>
      </c>
      <c r="N10" s="9">
        <f t="shared" si="5"/>
        <v>1.8251241907361599</v>
      </c>
      <c r="O10" s="8">
        <f t="shared" si="6"/>
        <v>0.11112813805385241</v>
      </c>
      <c r="P10">
        <f t="shared" si="7"/>
        <v>0.68604920891259402</v>
      </c>
      <c r="Q10" s="9">
        <f t="shared" si="8"/>
        <v>0.20282265303355365</v>
      </c>
      <c r="R10" s="8">
        <f t="shared" si="9"/>
        <v>3.5561004177232771</v>
      </c>
      <c r="S10">
        <f t="shared" si="1"/>
        <v>21.953574685203009</v>
      </c>
      <c r="T10" s="9">
        <f t="shared" si="1"/>
        <v>6.4903248970737168</v>
      </c>
      <c r="U10">
        <f t="shared" si="2"/>
        <v>-3.6481040357386298</v>
      </c>
      <c r="V10">
        <f t="shared" si="10"/>
        <v>25.439686262268342</v>
      </c>
      <c r="X10" s="10">
        <f>X6</f>
        <v>-21.154133877889475</v>
      </c>
      <c r="AA10" s="10" t="e">
        <f ca="1">AA6</f>
        <v>#NAME?</v>
      </c>
      <c r="AD10" s="10" t="e">
        <f t="array" aca="1" ref="AD10:AD15" ca="1">MMULT(AE20:AJ25,AA10:AA15)</f>
        <v>#NAME?</v>
      </c>
      <c r="AG10" s="10" t="e">
        <f t="array" aca="1" ref="AG10:AG15" ca="1">X10:X15+AD10:AD15</f>
        <v>#NAME?</v>
      </c>
    </row>
    <row r="11" spans="1:34" x14ac:dyDescent="0.35">
      <c r="A11" s="8">
        <v>20</v>
      </c>
      <c r="B11" s="9">
        <v>1</v>
      </c>
      <c r="C11" s="8">
        <v>16</v>
      </c>
      <c r="D11">
        <v>4</v>
      </c>
      <c r="E11" s="9">
        <v>2</v>
      </c>
      <c r="G11">
        <f t="shared" si="3"/>
        <v>20</v>
      </c>
      <c r="H11">
        <f t="shared" si="0"/>
        <v>1</v>
      </c>
      <c r="I11" s="8">
        <f t="shared" si="0"/>
        <v>16</v>
      </c>
      <c r="J11">
        <f t="shared" si="0"/>
        <v>4</v>
      </c>
      <c r="K11">
        <f t="shared" si="0"/>
        <v>2</v>
      </c>
      <c r="L11" s="9">
        <f t="shared" si="4"/>
        <v>22</v>
      </c>
      <c r="M11" s="8">
        <f t="shared" si="5"/>
        <v>6.1565823839687957E-2</v>
      </c>
      <c r="N11" s="9">
        <f t="shared" si="5"/>
        <v>0.13702549696577193</v>
      </c>
      <c r="O11" s="8">
        <f t="shared" si="6"/>
        <v>0.83431273248999882</v>
      </c>
      <c r="P11">
        <f t="shared" si="7"/>
        <v>5.1365150715687972E-2</v>
      </c>
      <c r="Q11" s="9">
        <f t="shared" si="8"/>
        <v>0.11432211679431323</v>
      </c>
      <c r="R11" s="8">
        <f t="shared" si="9"/>
        <v>18.354880114779974</v>
      </c>
      <c r="S11">
        <f t="shared" si="1"/>
        <v>1.1300333157451354</v>
      </c>
      <c r="T11" s="9">
        <f t="shared" si="1"/>
        <v>2.515086569474891</v>
      </c>
      <c r="U11">
        <f t="shared" si="2"/>
        <v>-5.1828830623505677</v>
      </c>
      <c r="V11">
        <f t="shared" si="10"/>
        <v>13.928120234846661</v>
      </c>
      <c r="X11" s="12">
        <f>X7</f>
        <v>0.91897597215044968</v>
      </c>
      <c r="AA11" s="12" t="e">
        <f ca="1">AA7</f>
        <v>#NAME?</v>
      </c>
      <c r="AD11" s="12" t="e">
        <f ca="1"/>
        <v>#NAME?</v>
      </c>
      <c r="AG11" s="12" t="e">
        <f ca="1"/>
        <v>#NAME?</v>
      </c>
    </row>
    <row r="12" spans="1:34" x14ac:dyDescent="0.35">
      <c r="A12" s="8">
        <v>21</v>
      </c>
      <c r="B12" s="9">
        <v>1</v>
      </c>
      <c r="C12" s="8">
        <v>67</v>
      </c>
      <c r="D12">
        <v>9</v>
      </c>
      <c r="E12" s="9">
        <v>8</v>
      </c>
      <c r="G12">
        <f t="shared" si="3"/>
        <v>21</v>
      </c>
      <c r="H12">
        <f t="shared" si="0"/>
        <v>1</v>
      </c>
      <c r="I12" s="8">
        <f t="shared" si="0"/>
        <v>67</v>
      </c>
      <c r="J12">
        <f t="shared" si="0"/>
        <v>9</v>
      </c>
      <c r="K12">
        <f t="shared" si="0"/>
        <v>8</v>
      </c>
      <c r="L12" s="9">
        <f t="shared" si="4"/>
        <v>84</v>
      </c>
      <c r="M12" s="8">
        <f t="shared" si="5"/>
        <v>0.15432841257242536</v>
      </c>
      <c r="N12" s="9">
        <f t="shared" si="5"/>
        <v>0.19793829413936098</v>
      </c>
      <c r="O12" s="8">
        <f t="shared" si="6"/>
        <v>0.7394990907020339</v>
      </c>
      <c r="P12">
        <f t="shared" si="7"/>
        <v>0.11412572076679689</v>
      </c>
      <c r="Q12" s="9">
        <f t="shared" si="8"/>
        <v>0.14637518853116918</v>
      </c>
      <c r="R12" s="8">
        <f t="shared" si="9"/>
        <v>62.117923618970849</v>
      </c>
      <c r="S12">
        <f t="shared" si="1"/>
        <v>9.5865605444109381</v>
      </c>
      <c r="T12" s="9">
        <f t="shared" si="1"/>
        <v>12.295515836618211</v>
      </c>
      <c r="U12">
        <f t="shared" si="2"/>
        <v>-4.9455725472284904</v>
      </c>
      <c r="V12">
        <f t="shared" si="10"/>
        <v>50.180585597489312</v>
      </c>
      <c r="X12" s="13">
        <f>X8</f>
        <v>-1.3033935322250792E-2</v>
      </c>
      <c r="AA12" s="13" t="e">
        <f ca="1">AA8</f>
        <v>#NAME?</v>
      </c>
      <c r="AD12" s="13" t="e">
        <f ca="1"/>
        <v>#NAME?</v>
      </c>
      <c r="AG12" s="13" t="e">
        <f ca="1"/>
        <v>#NAME?</v>
      </c>
    </row>
    <row r="13" spans="1:34" x14ac:dyDescent="0.35">
      <c r="A13" s="8">
        <v>22</v>
      </c>
      <c r="B13" s="9">
        <v>1</v>
      </c>
      <c r="C13" s="8">
        <v>55</v>
      </c>
      <c r="D13">
        <v>20</v>
      </c>
      <c r="E13" s="9">
        <v>14</v>
      </c>
      <c r="G13">
        <f t="shared" si="3"/>
        <v>22</v>
      </c>
      <c r="H13">
        <f t="shared" si="0"/>
        <v>1</v>
      </c>
      <c r="I13" s="8">
        <f t="shared" si="0"/>
        <v>55</v>
      </c>
      <c r="J13">
        <f t="shared" si="0"/>
        <v>20</v>
      </c>
      <c r="K13">
        <f t="shared" si="0"/>
        <v>14</v>
      </c>
      <c r="L13" s="9">
        <f t="shared" si="4"/>
        <v>89</v>
      </c>
      <c r="M13" s="8">
        <f t="shared" si="5"/>
        <v>0.38685844583421491</v>
      </c>
      <c r="N13" s="9">
        <f t="shared" si="5"/>
        <v>0.28592903623321253</v>
      </c>
      <c r="O13" s="8">
        <f t="shared" si="6"/>
        <v>0.59780456915189395</v>
      </c>
      <c r="P13">
        <f t="shared" si="7"/>
        <v>0.23126574653469414</v>
      </c>
      <c r="Q13" s="9">
        <f t="shared" si="8"/>
        <v>0.17092968431341188</v>
      </c>
      <c r="R13" s="8">
        <f t="shared" si="9"/>
        <v>53.204606654518564</v>
      </c>
      <c r="S13">
        <f t="shared" si="1"/>
        <v>20.582651441587778</v>
      </c>
      <c r="T13" s="9">
        <f t="shared" si="1"/>
        <v>15.212741903893658</v>
      </c>
      <c r="U13">
        <f t="shared" si="2"/>
        <v>-4.5132777397917287</v>
      </c>
      <c r="V13">
        <f t="shared" si="10"/>
        <v>77.798546857959138</v>
      </c>
      <c r="X13" s="12">
        <f>Y6</f>
        <v>-8.5930599308358797</v>
      </c>
      <c r="AA13" s="12" t="e">
        <f ca="1">AB6</f>
        <v>#NAME?</v>
      </c>
      <c r="AD13" s="12" t="e">
        <f ca="1"/>
        <v>#NAME?</v>
      </c>
      <c r="AG13" s="12" t="e">
        <f ca="1"/>
        <v>#NAME?</v>
      </c>
    </row>
    <row r="14" spans="1:34" x14ac:dyDescent="0.35">
      <c r="A14" s="8">
        <v>23</v>
      </c>
      <c r="B14" s="9">
        <v>1</v>
      </c>
      <c r="C14" s="8">
        <v>49</v>
      </c>
      <c r="D14">
        <v>55</v>
      </c>
      <c r="E14" s="9">
        <v>20</v>
      </c>
      <c r="G14">
        <f t="shared" si="3"/>
        <v>23</v>
      </c>
      <c r="H14">
        <f t="shared" si="0"/>
        <v>1</v>
      </c>
      <c r="I14" s="8">
        <f t="shared" si="0"/>
        <v>49</v>
      </c>
      <c r="J14">
        <f t="shared" si="0"/>
        <v>55</v>
      </c>
      <c r="K14">
        <f t="shared" si="0"/>
        <v>20</v>
      </c>
      <c r="L14" s="9">
        <f t="shared" si="4"/>
        <v>124</v>
      </c>
      <c r="M14" s="8">
        <f t="shared" si="5"/>
        <v>0.96974662421950286</v>
      </c>
      <c r="N14" s="9">
        <f t="shared" si="5"/>
        <v>0.41303485066761747</v>
      </c>
      <c r="O14" s="8">
        <f t="shared" si="6"/>
        <v>0.41967759550731487</v>
      </c>
      <c r="P14">
        <f t="shared" si="7"/>
        <v>0.40698093150377662</v>
      </c>
      <c r="Q14" s="9">
        <f t="shared" si="8"/>
        <v>0.17334147298890856</v>
      </c>
      <c r="R14" s="8">
        <f t="shared" si="9"/>
        <v>52.040021842907045</v>
      </c>
      <c r="S14">
        <f t="shared" si="1"/>
        <v>50.465635506468303</v>
      </c>
      <c r="T14" s="9">
        <f t="shared" si="1"/>
        <v>21.494342650624663</v>
      </c>
      <c r="U14">
        <f t="shared" si="2"/>
        <v>-5.2235244634753002</v>
      </c>
      <c r="V14">
        <f t="shared" si="10"/>
        <v>121.81585963705966</v>
      </c>
      <c r="X14" s="12">
        <f>Y7</f>
        <v>0.36778831861094008</v>
      </c>
      <c r="AA14" s="12" t="e">
        <f ca="1">AB7</f>
        <v>#NAME?</v>
      </c>
      <c r="AD14" s="12" t="e">
        <f ca="1"/>
        <v>#NAME?</v>
      </c>
      <c r="AG14" s="12" t="e">
        <f ca="1"/>
        <v>#NAME?</v>
      </c>
    </row>
    <row r="15" spans="1:34" x14ac:dyDescent="0.35">
      <c r="A15" s="8">
        <v>24</v>
      </c>
      <c r="B15" s="9">
        <v>1</v>
      </c>
      <c r="C15" s="8">
        <v>12</v>
      </c>
      <c r="D15">
        <v>36</v>
      </c>
      <c r="E15" s="9">
        <v>15</v>
      </c>
      <c r="G15">
        <f t="shared" si="3"/>
        <v>24</v>
      </c>
      <c r="H15">
        <f t="shared" si="0"/>
        <v>1</v>
      </c>
      <c r="I15" s="8">
        <f t="shared" si="0"/>
        <v>12</v>
      </c>
      <c r="J15">
        <f t="shared" si="0"/>
        <v>36</v>
      </c>
      <c r="K15">
        <f t="shared" si="0"/>
        <v>15</v>
      </c>
      <c r="L15" s="9">
        <f t="shared" si="4"/>
        <v>63</v>
      </c>
      <c r="M15" s="8">
        <f t="shared" si="5"/>
        <v>2.4308853155764618</v>
      </c>
      <c r="N15" s="9">
        <f t="shared" si="5"/>
        <v>0.59664380404820372</v>
      </c>
      <c r="O15" s="8">
        <f t="shared" si="6"/>
        <v>0.24829119052854728</v>
      </c>
      <c r="P15">
        <f t="shared" si="7"/>
        <v>0.60356740904284312</v>
      </c>
      <c r="Q15" s="9">
        <f t="shared" si="8"/>
        <v>0.14814140042860979</v>
      </c>
      <c r="R15" s="8">
        <f t="shared" si="9"/>
        <v>15.642345003298479</v>
      </c>
      <c r="S15">
        <f t="shared" si="1"/>
        <v>38.024746769699114</v>
      </c>
      <c r="T15" s="9">
        <f t="shared" si="1"/>
        <v>9.3329082270024166</v>
      </c>
      <c r="U15">
        <f t="shared" si="2"/>
        <v>-6.1348333350148714</v>
      </c>
      <c r="V15">
        <f t="shared" si="10"/>
        <v>57.403135977635543</v>
      </c>
      <c r="X15" s="13">
        <f>Y8</f>
        <v>-0.75029470261389919</v>
      </c>
      <c r="AA15" s="13" t="e">
        <f ca="1">AB8</f>
        <v>#NAME?</v>
      </c>
      <c r="AD15" s="13" t="e">
        <f ca="1"/>
        <v>#NAME?</v>
      </c>
      <c r="AG15" s="13" t="e">
        <f ca="1"/>
        <v>#NAME?</v>
      </c>
    </row>
    <row r="16" spans="1:34" x14ac:dyDescent="0.35">
      <c r="A16" s="11">
        <v>25</v>
      </c>
      <c r="B16" s="14">
        <v>1</v>
      </c>
      <c r="C16" s="11">
        <v>6</v>
      </c>
      <c r="D16" s="15">
        <v>18</v>
      </c>
      <c r="E16" s="14">
        <v>5</v>
      </c>
      <c r="G16">
        <f t="shared" si="3"/>
        <v>25</v>
      </c>
      <c r="H16">
        <f t="shared" si="0"/>
        <v>1</v>
      </c>
      <c r="I16" s="11">
        <f t="shared" si="0"/>
        <v>6</v>
      </c>
      <c r="J16" s="15">
        <f t="shared" si="0"/>
        <v>18</v>
      </c>
      <c r="K16" s="15">
        <f t="shared" si="0"/>
        <v>5</v>
      </c>
      <c r="L16" s="14">
        <f t="shared" si="4"/>
        <v>29</v>
      </c>
      <c r="M16" s="11">
        <f t="shared" si="5"/>
        <v>6.0935539963763778</v>
      </c>
      <c r="N16" s="14">
        <f t="shared" si="5"/>
        <v>0.86187358847252182</v>
      </c>
      <c r="O16" s="11">
        <f t="shared" si="6"/>
        <v>0.12570034600082322</v>
      </c>
      <c r="P16" s="15">
        <f t="shared" si="7"/>
        <v>0.76596184571920978</v>
      </c>
      <c r="Q16" s="14">
        <f t="shared" si="8"/>
        <v>0.10833780827996711</v>
      </c>
      <c r="R16" s="11">
        <f t="shared" si="9"/>
        <v>3.6453100340238733</v>
      </c>
      <c r="S16" s="15">
        <f t="shared" si="1"/>
        <v>22.212893525857083</v>
      </c>
      <c r="T16" s="14">
        <f t="shared" si="1"/>
        <v>3.1417964401190464</v>
      </c>
      <c r="U16">
        <f t="shared" si="2"/>
        <v>-4.859993619779261</v>
      </c>
      <c r="V16">
        <f t="shared" si="10"/>
        <v>23.494850804342796</v>
      </c>
    </row>
    <row r="17" spans="3:36" x14ac:dyDescent="0.35">
      <c r="C17">
        <f>SUM(C5:C16)</f>
        <v>400</v>
      </c>
      <c r="D17">
        <f>SUM(D5:D16)</f>
        <v>270</v>
      </c>
      <c r="E17">
        <f>SUM(E5:E16)</f>
        <v>190</v>
      </c>
      <c r="G17" s="7"/>
      <c r="H17" s="7"/>
      <c r="I17" s="7">
        <f>SUM(I5:I16)</f>
        <v>400</v>
      </c>
      <c r="J17" s="7">
        <f>SUM(J5:J16)</f>
        <v>270</v>
      </c>
      <c r="K17" s="7">
        <f>SUM(K5:K16)</f>
        <v>190</v>
      </c>
      <c r="L17" s="7">
        <f>SUM(L5:L16)</f>
        <v>860</v>
      </c>
      <c r="O17" s="7"/>
      <c r="R17" s="7">
        <f>SUM(R5:R16)</f>
        <v>399.99634024406151</v>
      </c>
      <c r="S17" s="7">
        <f>SUM(S5:S16)</f>
        <v>269.99513834315314</v>
      </c>
      <c r="T17" s="7">
        <f>SUM(T5:T16)</f>
        <v>190.00852141278537</v>
      </c>
      <c r="U17" s="7">
        <f>SUM(U5:U16)</f>
        <v>-66.505076705878324</v>
      </c>
      <c r="V17" s="7">
        <f>I17*LN(I17/L17)+J17*LN(J17/L17)+K17*LN(K17/L17)+SUM(V5:V16)</f>
        <v>-163.38567469443615</v>
      </c>
    </row>
    <row r="18" spans="3:36" x14ac:dyDescent="0.35">
      <c r="X18" t="s">
        <v>20</v>
      </c>
      <c r="AE18" t="s">
        <v>21</v>
      </c>
    </row>
    <row r="19" spans="3:36" x14ac:dyDescent="0.35">
      <c r="G19" t="s">
        <v>22</v>
      </c>
    </row>
    <row r="20" spans="3:36" ht="15" thickBot="1" x14ac:dyDescent="0.4">
      <c r="X20" s="5" t="e">
        <f t="array" aca="1" ref="X20:Z22" ca="1">MMULT(TRANSPOSE(DEsign(G5:H16)),P5:P16*(1-P5:P16)*L5:L16*DEsign(G5:H16))</f>
        <v>#NAME?</v>
      </c>
      <c r="Y20" s="7" t="e">
        <f ca="1"/>
        <v>#NAME?</v>
      </c>
      <c r="Z20" s="6" t="e">
        <f ca="1"/>
        <v>#NAME?</v>
      </c>
      <c r="AA20" s="5" t="e">
        <f t="array" aca="1" ref="AA20:AC22" ca="1">-MMULT(TRANSPOSE(DEsign(G5:H16)),P5:P16*Q5:Q16*L5:L16*DEsign(G5:H16))</f>
        <v>#NAME?</v>
      </c>
      <c r="AB20" s="7" t="e">
        <f ca="1"/>
        <v>#NAME?</v>
      </c>
      <c r="AC20" s="6" t="e">
        <f ca="1"/>
        <v>#NAME?</v>
      </c>
      <c r="AE20" s="5" t="e">
        <f t="array" aca="1" ref="AE20:AJ25" ca="1">MINVERSE(X20:AC25)</f>
        <v>#NAME?</v>
      </c>
      <c r="AF20" s="7" t="e">
        <f ca="1"/>
        <v>#NAME?</v>
      </c>
      <c r="AG20" s="7" t="e">
        <f ca="1"/>
        <v>#NAME?</v>
      </c>
      <c r="AH20" s="7" t="e">
        <f ca="1"/>
        <v>#NAME?</v>
      </c>
      <c r="AI20" s="7" t="e">
        <f ca="1"/>
        <v>#NAME?</v>
      </c>
      <c r="AJ20" s="6" t="e">
        <f ca="1"/>
        <v>#NAME?</v>
      </c>
    </row>
    <row r="21" spans="3:36" ht="15" thickTop="1" x14ac:dyDescent="0.35">
      <c r="G21" s="4"/>
      <c r="H21" s="4" t="s">
        <v>23</v>
      </c>
      <c r="I21" s="4" t="s">
        <v>24</v>
      </c>
      <c r="J21" s="4" t="s">
        <v>25</v>
      </c>
      <c r="K21" s="4" t="s">
        <v>26</v>
      </c>
      <c r="L21" s="4" t="s">
        <v>27</v>
      </c>
      <c r="M21" s="4" t="s">
        <v>28</v>
      </c>
      <c r="N21" s="4" t="s">
        <v>29</v>
      </c>
      <c r="X21" s="8" t="e">
        <f ca="1"/>
        <v>#NAME?</v>
      </c>
      <c r="Y21" t="e">
        <f ca="1"/>
        <v>#NAME?</v>
      </c>
      <c r="Z21" s="9" t="e">
        <f ca="1"/>
        <v>#NAME?</v>
      </c>
      <c r="AA21" s="8" t="e">
        <f ca="1"/>
        <v>#NAME?</v>
      </c>
      <c r="AB21" t="e">
        <f ca="1"/>
        <v>#NAME?</v>
      </c>
      <c r="AC21" s="9" t="e">
        <f ca="1"/>
        <v>#NAME?</v>
      </c>
      <c r="AE21" s="8" t="e">
        <f ca="1"/>
        <v>#NAME?</v>
      </c>
      <c r="AF21" t="e">
        <f ca="1"/>
        <v>#NAME?</v>
      </c>
      <c r="AG21" t="e">
        <f ca="1"/>
        <v>#NAME?</v>
      </c>
      <c r="AH21" t="e">
        <f ca="1"/>
        <v>#NAME?</v>
      </c>
      <c r="AI21" t="e">
        <f ca="1"/>
        <v>#NAME?</v>
      </c>
      <c r="AJ21" s="9" t="e">
        <f ca="1"/>
        <v>#NAME?</v>
      </c>
    </row>
    <row r="22" spans="3:36" x14ac:dyDescent="0.35">
      <c r="G22" t="s">
        <v>30</v>
      </c>
      <c r="H22">
        <f t="array" ref="H22:H24">X6:X8</f>
        <v>-21.154133877889475</v>
      </c>
      <c r="I22" t="e">
        <f t="array" aca="1" ref="I22:I24" ca="1">SQRT(DIAG(AE20:AG22))</f>
        <v>#NAME?</v>
      </c>
      <c r="J22" t="e">
        <f ca="1">(H22/I22)^2</f>
        <v>#NAME?</v>
      </c>
      <c r="K22" t="e">
        <f ca="1">CHIDIST(J22,1)</f>
        <v>#NAME?</v>
      </c>
      <c r="L22">
        <f>EXP(H22)</f>
        <v>6.4994467120206512E-10</v>
      </c>
      <c r="X22" s="11" t="e">
        <f ca="1"/>
        <v>#NAME?</v>
      </c>
      <c r="Y22" s="15" t="e">
        <f ca="1"/>
        <v>#NAME?</v>
      </c>
      <c r="Z22" s="14" t="e">
        <f ca="1"/>
        <v>#NAME?</v>
      </c>
      <c r="AA22" s="11" t="e">
        <f ca="1"/>
        <v>#NAME?</v>
      </c>
      <c r="AB22" s="15" t="e">
        <f ca="1"/>
        <v>#NAME?</v>
      </c>
      <c r="AC22" s="14" t="e">
        <f ca="1"/>
        <v>#NAME?</v>
      </c>
      <c r="AE22" s="8" t="e">
        <f ca="1"/>
        <v>#NAME?</v>
      </c>
      <c r="AF22" t="e">
        <f ca="1"/>
        <v>#NAME?</v>
      </c>
      <c r="AG22" t="e">
        <f ca="1"/>
        <v>#NAME?</v>
      </c>
      <c r="AH22" t="e">
        <f ca="1"/>
        <v>#NAME?</v>
      </c>
      <c r="AI22" t="e">
        <f ca="1"/>
        <v>#NAME?</v>
      </c>
      <c r="AJ22" s="9" t="e">
        <f ca="1"/>
        <v>#NAME?</v>
      </c>
    </row>
    <row r="23" spans="3:36" x14ac:dyDescent="0.35">
      <c r="G23" t="str">
        <f t="array" ref="G23:G24">TRANSPOSE(G4:H4)</f>
        <v>Dosage</v>
      </c>
      <c r="H23">
        <v>0.91897597215044968</v>
      </c>
      <c r="I23" t="e">
        <f ca="1"/>
        <v>#NAME?</v>
      </c>
      <c r="J23" t="e">
        <f ca="1">(H23/I23)^2</f>
        <v>#NAME?</v>
      </c>
      <c r="K23" t="e">
        <f ca="1">CHIDIST(J23,1)</f>
        <v>#NAME?</v>
      </c>
      <c r="L23">
        <f>EXP(H23)</f>
        <v>2.506722121907818</v>
      </c>
      <c r="M23" t="e">
        <f ca="1">EXP(H23-I23*NORMSINV(1-0.05/2))</f>
        <v>#NAME?</v>
      </c>
      <c r="N23" t="e">
        <f ca="1">EXP(H23+I23*NORMSINV(1-0.05/2))</f>
        <v>#NAME?</v>
      </c>
      <c r="X23" s="5" t="e">
        <f t="array" aca="1" ref="X23:Z25" ca="1">AA20:AC22</f>
        <v>#NAME?</v>
      </c>
      <c r="Y23" s="7" t="e">
        <f ca="1"/>
        <v>#NAME?</v>
      </c>
      <c r="Z23" s="6" t="e">
        <f ca="1"/>
        <v>#NAME?</v>
      </c>
      <c r="AA23" s="5" t="e">
        <f t="array" aca="1" ref="AA23:AC25" ca="1">MMULT(TRANSPOSE(DEsign(G5:H16)),Q5:Q16*(1-Q5:Q16)*L5:L16*DEsign(G5:H16))</f>
        <v>#NAME?</v>
      </c>
      <c r="AB23" s="7" t="e">
        <f ca="1"/>
        <v>#NAME?</v>
      </c>
      <c r="AC23" s="6" t="e">
        <f ca="1"/>
        <v>#NAME?</v>
      </c>
      <c r="AE23" s="8" t="e">
        <f ca="1"/>
        <v>#NAME?</v>
      </c>
      <c r="AF23" t="e">
        <f ca="1"/>
        <v>#NAME?</v>
      </c>
      <c r="AG23" t="e">
        <f ca="1"/>
        <v>#NAME?</v>
      </c>
      <c r="AH23" t="e">
        <f ca="1"/>
        <v>#NAME?</v>
      </c>
      <c r="AI23" t="e">
        <f ca="1"/>
        <v>#NAME?</v>
      </c>
      <c r="AJ23" s="9" t="e">
        <f ca="1"/>
        <v>#NAME?</v>
      </c>
    </row>
    <row r="24" spans="3:36" x14ac:dyDescent="0.35">
      <c r="G24" s="15" t="str">
        <v>Gender</v>
      </c>
      <c r="H24" s="15">
        <v>-1.3033935322250792E-2</v>
      </c>
      <c r="I24" s="15" t="e">
        <f ca="1"/>
        <v>#NAME?</v>
      </c>
      <c r="J24" s="15" t="e">
        <f ca="1">(H24/I24)^2</f>
        <v>#NAME?</v>
      </c>
      <c r="K24" s="15" t="e">
        <f ca="1">CHIDIST(J24,1)</f>
        <v>#NAME?</v>
      </c>
      <c r="L24" s="15">
        <f>EXP(H24)</f>
        <v>0.98705063857043662</v>
      </c>
      <c r="M24" s="15" t="e">
        <f ca="1">EXP(H24-I24*NORMSINV(1-0.05/2))</f>
        <v>#NAME?</v>
      </c>
      <c r="N24" s="15" t="e">
        <f ca="1">EXP(H24+I24*NORMSINV(1-0.05/2))</f>
        <v>#NAME?</v>
      </c>
      <c r="X24" s="8" t="e">
        <f ca="1"/>
        <v>#NAME?</v>
      </c>
      <c r="Y24" t="e">
        <f ca="1"/>
        <v>#NAME?</v>
      </c>
      <c r="Z24" s="9" t="e">
        <f ca="1"/>
        <v>#NAME?</v>
      </c>
      <c r="AA24" s="8" t="e">
        <f ca="1"/>
        <v>#NAME?</v>
      </c>
      <c r="AB24" t="e">
        <f ca="1"/>
        <v>#NAME?</v>
      </c>
      <c r="AC24" s="9" t="e">
        <f ca="1"/>
        <v>#NAME?</v>
      </c>
      <c r="AE24" s="8" t="e">
        <f ca="1"/>
        <v>#NAME?</v>
      </c>
      <c r="AF24" t="e">
        <f ca="1"/>
        <v>#NAME?</v>
      </c>
      <c r="AG24" t="e">
        <f ca="1"/>
        <v>#NAME?</v>
      </c>
      <c r="AH24" t="e">
        <f ca="1"/>
        <v>#NAME?</v>
      </c>
      <c r="AI24" t="e">
        <f ca="1"/>
        <v>#NAME?</v>
      </c>
      <c r="AJ24" s="9" t="e">
        <f ca="1"/>
        <v>#NAME?</v>
      </c>
    </row>
    <row r="25" spans="3:36" x14ac:dyDescent="0.35">
      <c r="X25" s="11" t="e">
        <f ca="1"/>
        <v>#NAME?</v>
      </c>
      <c r="Y25" s="15" t="e">
        <f ca="1"/>
        <v>#NAME?</v>
      </c>
      <c r="Z25" s="14" t="e">
        <f ca="1"/>
        <v>#NAME?</v>
      </c>
      <c r="AA25" s="11" t="e">
        <f ca="1"/>
        <v>#NAME?</v>
      </c>
      <c r="AB25" s="15" t="e">
        <f ca="1"/>
        <v>#NAME?</v>
      </c>
      <c r="AC25" s="14" t="e">
        <f ca="1"/>
        <v>#NAME?</v>
      </c>
      <c r="AE25" s="11" t="e">
        <f ca="1"/>
        <v>#NAME?</v>
      </c>
      <c r="AF25" s="15" t="e">
        <f ca="1"/>
        <v>#NAME?</v>
      </c>
      <c r="AG25" s="15" t="e">
        <f ca="1"/>
        <v>#NAME?</v>
      </c>
      <c r="AH25" s="15" t="e">
        <f ca="1"/>
        <v>#NAME?</v>
      </c>
      <c r="AI25" s="15" t="e">
        <f ca="1"/>
        <v>#NAME?</v>
      </c>
      <c r="AJ25" s="14" t="e">
        <f ca="1"/>
        <v>#NAME?</v>
      </c>
    </row>
    <row r="27" spans="3:36" x14ac:dyDescent="0.35">
      <c r="G27" t="s">
        <v>31</v>
      </c>
    </row>
    <row r="28" spans="3:36" ht="15" thickBot="1" x14ac:dyDescent="0.4"/>
    <row r="29" spans="3:36" ht="15" thickTop="1" x14ac:dyDescent="0.35">
      <c r="G29" s="4"/>
      <c r="H29" s="4" t="s">
        <v>23</v>
      </c>
      <c r="I29" s="4" t="s">
        <v>24</v>
      </c>
      <c r="J29" s="4" t="s">
        <v>25</v>
      </c>
      <c r="K29" s="4" t="s">
        <v>26</v>
      </c>
      <c r="L29" s="4" t="s">
        <v>27</v>
      </c>
      <c r="M29" s="4" t="s">
        <v>28</v>
      </c>
      <c r="N29" s="4" t="s">
        <v>29</v>
      </c>
    </row>
    <row r="30" spans="3:36" x14ac:dyDescent="0.35">
      <c r="G30" t="s">
        <v>30</v>
      </c>
      <c r="H30">
        <f t="array" ref="H30:H32">Y6:Y8</f>
        <v>-8.5930599308358797</v>
      </c>
      <c r="I30" t="e">
        <f t="array" aca="1" ref="I30:I32" ca="1">SQRT(DIAG(AH23:AJ25))</f>
        <v>#NAME?</v>
      </c>
      <c r="J30" t="e">
        <f ca="1">(H30/I30)^2</f>
        <v>#NAME?</v>
      </c>
      <c r="K30" t="e">
        <f ca="1">CHIDIST(J30,1)</f>
        <v>#NAME?</v>
      </c>
      <c r="L30">
        <f>EXP(H30)</f>
        <v>1.8538794457093942E-4</v>
      </c>
    </row>
    <row r="31" spans="3:36" x14ac:dyDescent="0.35">
      <c r="G31" t="str">
        <f t="array" ref="G31:G32">TRANSPOSE(G4:H4)</f>
        <v>Dosage</v>
      </c>
      <c r="H31">
        <v>0.36778831861094008</v>
      </c>
      <c r="I31" t="e">
        <f ca="1"/>
        <v>#NAME?</v>
      </c>
      <c r="J31" t="e">
        <f ca="1">(H31/I31)^2</f>
        <v>#NAME?</v>
      </c>
      <c r="K31" t="e">
        <f ca="1">CHIDIST(J31,1)</f>
        <v>#NAME?</v>
      </c>
      <c r="L31">
        <f>EXP(H31)</f>
        <v>1.444536225172784</v>
      </c>
      <c r="M31" t="e">
        <f ca="1">EXP(H31-I31*NORMSINV(1-0.05/2))</f>
        <v>#NAME?</v>
      </c>
      <c r="N31" t="e">
        <f ca="1">EXP(H31+I31*NORMSINV(1-0.05/2))</f>
        <v>#NAME?</v>
      </c>
    </row>
    <row r="32" spans="3:36" x14ac:dyDescent="0.35">
      <c r="G32" s="15" t="str">
        <v>Gender</v>
      </c>
      <c r="H32" s="15">
        <v>-0.75029470261389919</v>
      </c>
      <c r="I32" s="15" t="e">
        <f ca="1"/>
        <v>#NAME?</v>
      </c>
      <c r="J32" s="15" t="e">
        <f ca="1">(H32/I32)^2</f>
        <v>#NAME?</v>
      </c>
      <c r="K32" s="15" t="e">
        <f ca="1">CHIDIST(J32,1)</f>
        <v>#NAME?</v>
      </c>
      <c r="L32" s="15">
        <f>EXP(H32)</f>
        <v>0.47222736559361883</v>
      </c>
      <c r="M32" s="15" t="e">
        <f ca="1">EXP(H32-I32*NORMSINV(1-0.05/2))</f>
        <v>#NAME?</v>
      </c>
      <c r="N32" s="15" t="e">
        <f ca="1">EXP(H32+I32*NORMSINV(1-0.05/2))</f>
        <v>#NAME?</v>
      </c>
    </row>
  </sheetData>
  <mergeCells count="6">
    <mergeCell ref="G3:H3"/>
    <mergeCell ref="I3:L3"/>
    <mergeCell ref="M3:N3"/>
    <mergeCell ref="O3:Q3"/>
    <mergeCell ref="R3:T3"/>
    <mergeCell ref="U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972C-B310-42C3-8B5E-B7A2B7B82E47}">
  <sheetPr codeName="Sheet276"/>
  <dimension ref="A1:AJ32"/>
  <sheetViews>
    <sheetView workbookViewId="0"/>
  </sheetViews>
  <sheetFormatPr defaultRowHeight="14.5" x14ac:dyDescent="0.35"/>
  <cols>
    <col min="1" max="5" width="7.54296875" customWidth="1"/>
    <col min="6" max="6" width="5.7265625" customWidth="1"/>
    <col min="8" max="8" width="9.1796875" customWidth="1"/>
    <col min="12" max="13" width="9.1796875" customWidth="1"/>
    <col min="22" max="23" width="9.1796875" customWidth="1"/>
    <col min="32" max="32" width="9.1796875" customWidth="1"/>
  </cols>
  <sheetData>
    <row r="1" spans="1:34" x14ac:dyDescent="0.35">
      <c r="A1" s="1" t="s">
        <v>0</v>
      </c>
    </row>
    <row r="2" spans="1:34" x14ac:dyDescent="0.35">
      <c r="A2" t="s">
        <v>32</v>
      </c>
    </row>
    <row r="3" spans="1:34" ht="15" thickBot="1" x14ac:dyDescent="0.4">
      <c r="G3" s="2" t="s">
        <v>2</v>
      </c>
      <c r="H3" s="2"/>
      <c r="I3" s="2" t="s">
        <v>3</v>
      </c>
      <c r="J3" s="2"/>
      <c r="K3" s="2"/>
      <c r="L3" s="2"/>
      <c r="M3" s="2" t="s">
        <v>4</v>
      </c>
      <c r="N3" s="2"/>
      <c r="O3" s="2" t="s">
        <v>5</v>
      </c>
      <c r="P3" s="2"/>
      <c r="Q3" s="2"/>
      <c r="R3" s="2" t="s">
        <v>6</v>
      </c>
      <c r="S3" s="2"/>
      <c r="T3" s="2"/>
      <c r="U3" s="2" t="s">
        <v>7</v>
      </c>
      <c r="V3" s="2"/>
    </row>
    <row r="4" spans="1:34" ht="17" thickTop="1" x14ac:dyDescent="0.3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G4" s="4" t="str">
        <f>A4</f>
        <v>Dosage</v>
      </c>
      <c r="H4" s="4" t="str">
        <f t="shared" ref="H4:K16" si="0">B4</f>
        <v>Gender</v>
      </c>
      <c r="I4" s="4" t="str">
        <f t="shared" si="0"/>
        <v>Dead</v>
      </c>
      <c r="J4" s="4" t="str">
        <f t="shared" si="0"/>
        <v>Cured</v>
      </c>
      <c r="K4" s="4" t="str">
        <f t="shared" si="0"/>
        <v>Sick</v>
      </c>
      <c r="L4" s="4" t="s">
        <v>13</v>
      </c>
      <c r="M4" s="4" t="str">
        <f>J4</f>
        <v>Cured</v>
      </c>
      <c r="N4" s="4" t="str">
        <f>K4</f>
        <v>Sick</v>
      </c>
      <c r="O4" s="4" t="str">
        <f>I4</f>
        <v>Dead</v>
      </c>
      <c r="P4" s="4" t="str">
        <f>J4</f>
        <v>Cured</v>
      </c>
      <c r="Q4" s="4" t="str">
        <f>K4</f>
        <v>Sick</v>
      </c>
      <c r="R4" s="4" t="str">
        <f>O4</f>
        <v>Dead</v>
      </c>
      <c r="S4" s="4" t="str">
        <f>P4</f>
        <v>Cured</v>
      </c>
      <c r="T4" s="4" t="str">
        <f>Q4</f>
        <v>Sick</v>
      </c>
      <c r="U4" s="4" t="s">
        <v>14</v>
      </c>
      <c r="V4" s="4" t="s">
        <v>33</v>
      </c>
      <c r="X4" t="s">
        <v>34</v>
      </c>
      <c r="AA4" t="s">
        <v>15</v>
      </c>
      <c r="AB4" s="16">
        <f>I17*LN(I17/L17)+J17*LN(J17/L17)+K17*LN(K17/L17)+V17</f>
        <v>-163.38567469443615</v>
      </c>
      <c r="AD4" t="s">
        <v>17</v>
      </c>
      <c r="AG4" t="s">
        <v>18</v>
      </c>
    </row>
    <row r="5" spans="1:34" x14ac:dyDescent="0.35">
      <c r="A5" s="5">
        <v>20</v>
      </c>
      <c r="B5" s="6">
        <v>0</v>
      </c>
      <c r="C5" s="5">
        <v>13</v>
      </c>
      <c r="D5" s="7">
        <v>0</v>
      </c>
      <c r="E5" s="6">
        <v>8</v>
      </c>
      <c r="G5">
        <f>A5</f>
        <v>20</v>
      </c>
      <c r="H5">
        <f t="shared" si="0"/>
        <v>0</v>
      </c>
      <c r="I5" s="5">
        <f t="shared" si="0"/>
        <v>13</v>
      </c>
      <c r="J5" s="7">
        <f t="shared" si="0"/>
        <v>0</v>
      </c>
      <c r="K5" s="7">
        <f t="shared" si="0"/>
        <v>8</v>
      </c>
      <c r="L5" s="6">
        <f>SUM(I5:K5)</f>
        <v>21</v>
      </c>
      <c r="M5" s="5" t="e">
        <f ca="1">EXP(X$6+MMULT($G5:$H5,X$7:X$8))</f>
        <v>#NAME?</v>
      </c>
      <c r="N5" s="6" t="e">
        <f ca="1">EXP(Y$6+MMULT($G5:$H5,Y$7:Y$8))</f>
        <v>#NAME?</v>
      </c>
      <c r="O5" s="5" t="e">
        <f ca="1">1/(1+$M5+$N5)</f>
        <v>#NAME?</v>
      </c>
      <c r="P5" s="7" t="e">
        <f ca="1">M5*O5</f>
        <v>#NAME?</v>
      </c>
      <c r="Q5" s="6" t="e">
        <f ca="1">N5*O5</f>
        <v>#NAME?</v>
      </c>
      <c r="R5" s="5" t="e">
        <f ca="1">O5*$L5</f>
        <v>#NAME?</v>
      </c>
      <c r="S5" s="7" t="e">
        <f t="shared" ref="S5:T16" ca="1" si="1">P5*$L5</f>
        <v>#NAME?</v>
      </c>
      <c r="T5" s="6" t="e">
        <f t="shared" ca="1" si="1"/>
        <v>#NAME?</v>
      </c>
      <c r="U5" t="e">
        <f ca="1">I5*LN(O5)+J5*LN(P5)+K5*LN(Q5)</f>
        <v>#NAME?</v>
      </c>
      <c r="V5">
        <f>GAMMALN(L5+1)-GAMMALN(I5+1)-GAMMALN(J5+1)-GAMMALN(K5+1)</f>
        <v>12.223372142608234</v>
      </c>
      <c r="AA5" t="s">
        <v>35</v>
      </c>
      <c r="AB5" s="17" t="e">
        <f ca="1">U17+V17</f>
        <v>#NAME?</v>
      </c>
    </row>
    <row r="6" spans="1:34" x14ac:dyDescent="0.35">
      <c r="A6" s="8">
        <v>21</v>
      </c>
      <c r="B6" s="9">
        <v>0</v>
      </c>
      <c r="C6" s="8">
        <v>60</v>
      </c>
      <c r="D6">
        <v>6</v>
      </c>
      <c r="E6" s="9">
        <v>30</v>
      </c>
      <c r="G6">
        <f t="shared" ref="G6:G16" si="2">A6</f>
        <v>21</v>
      </c>
      <c r="H6">
        <f t="shared" si="0"/>
        <v>0</v>
      </c>
      <c r="I6" s="8">
        <f t="shared" si="0"/>
        <v>60</v>
      </c>
      <c r="J6">
        <f t="shared" si="0"/>
        <v>6</v>
      </c>
      <c r="K6">
        <f t="shared" si="0"/>
        <v>30</v>
      </c>
      <c r="L6" s="9">
        <f t="shared" ref="L6:L16" si="3">SUM(I6:K6)</f>
        <v>96</v>
      </c>
      <c r="M6" s="8" t="e">
        <f t="shared" ref="M6:N16" ca="1" si="4">EXP(X$6+MMULT($G6:$H6,X$7:X$8))</f>
        <v>#NAME?</v>
      </c>
      <c r="N6" s="9" t="e">
        <f t="shared" ca="1" si="4"/>
        <v>#NAME?</v>
      </c>
      <c r="O6" s="8" t="e">
        <f t="shared" ref="O6:O16" ca="1" si="5">1/(1+$M6+$N6)</f>
        <v>#NAME?</v>
      </c>
      <c r="P6" t="e">
        <f t="shared" ref="P6:P16" ca="1" si="6">M6*O6</f>
        <v>#NAME?</v>
      </c>
      <c r="Q6" s="9" t="e">
        <f t="shared" ref="Q6:Q16" ca="1" si="7">N6*O6</f>
        <v>#NAME?</v>
      </c>
      <c r="R6" s="8" t="e">
        <f t="shared" ref="R6:R16" ca="1" si="8">O6*$L6</f>
        <v>#NAME?</v>
      </c>
      <c r="S6" t="e">
        <f t="shared" ca="1" si="1"/>
        <v>#NAME?</v>
      </c>
      <c r="T6" s="9" t="e">
        <f t="shared" ca="1" si="1"/>
        <v>#NAME?</v>
      </c>
      <c r="U6" t="e">
        <f t="shared" ref="U6:U16" ca="1" si="9">I6*LN(O6)+J6*LN(P6)+K6*LN(Q6)</f>
        <v>#NAME?</v>
      </c>
      <c r="V6">
        <f t="shared" ref="V6:V16" si="10">GAMMALN(L6+1)-GAMMALN(I6+1)-GAMMALN(J6+1)-GAMMALN(K6+1)</f>
        <v>75.513746077754988</v>
      </c>
      <c r="X6" s="16" t="e">
        <f t="array" aca="1" ref="X6:Y8" ca="1">MLogitCoeff(A5:E16,2)</f>
        <v>#NAME?</v>
      </c>
      <c r="Y6" s="10" t="e">
        <f ca="1"/>
        <v>#NAME?</v>
      </c>
      <c r="AD6" s="5" t="e">
        <f t="array" aca="1" ref="AD6:AD8" ca="1">MMULT(TRANSPOSE(DEsign($G5:$H16)),J5:J16-S5:S16)</f>
        <v>#NAME?</v>
      </c>
      <c r="AE6" s="10" t="e">
        <f t="array" aca="1" ref="AE6:AE8" ca="1">MMULT(TRANSPOSE(DEsign($G5:$H16)),K5:K16-T5:T16)</f>
        <v>#NAME?</v>
      </c>
      <c r="AG6" s="5" t="e">
        <f ca="1">AG10</f>
        <v>#NAME?</v>
      </c>
      <c r="AH6" s="10" t="e">
        <f ca="1">AG13</f>
        <v>#NAME?</v>
      </c>
    </row>
    <row r="7" spans="1:34" x14ac:dyDescent="0.35">
      <c r="A7" s="8">
        <v>22</v>
      </c>
      <c r="B7" s="9">
        <v>0</v>
      </c>
      <c r="C7" s="8">
        <v>61</v>
      </c>
      <c r="D7">
        <v>13</v>
      </c>
      <c r="E7" s="9">
        <v>40</v>
      </c>
      <c r="G7">
        <f t="shared" si="2"/>
        <v>22</v>
      </c>
      <c r="H7">
        <f t="shared" si="0"/>
        <v>0</v>
      </c>
      <c r="I7" s="8">
        <f t="shared" si="0"/>
        <v>61</v>
      </c>
      <c r="J7">
        <f t="shared" si="0"/>
        <v>13</v>
      </c>
      <c r="K7">
        <f t="shared" si="0"/>
        <v>40</v>
      </c>
      <c r="L7" s="9">
        <f t="shared" si="3"/>
        <v>114</v>
      </c>
      <c r="M7" s="8" t="e">
        <f t="shared" ca="1" si="4"/>
        <v>#NAME?</v>
      </c>
      <c r="N7" s="9" t="e">
        <f t="shared" ca="1" si="4"/>
        <v>#NAME?</v>
      </c>
      <c r="O7" s="8" t="e">
        <f t="shared" ca="1" si="5"/>
        <v>#NAME?</v>
      </c>
      <c r="P7" t="e">
        <f t="shared" ca="1" si="6"/>
        <v>#NAME?</v>
      </c>
      <c r="Q7" s="9" t="e">
        <f t="shared" ca="1" si="7"/>
        <v>#NAME?</v>
      </c>
      <c r="R7" s="8" t="e">
        <f t="shared" ca="1" si="8"/>
        <v>#NAME?</v>
      </c>
      <c r="S7" t="e">
        <f t="shared" ca="1" si="1"/>
        <v>#NAME?</v>
      </c>
      <c r="T7" s="9" t="e">
        <f t="shared" ca="1" si="1"/>
        <v>#NAME?</v>
      </c>
      <c r="U7" t="e">
        <f t="shared" ca="1" si="9"/>
        <v>#NAME?</v>
      </c>
      <c r="V7">
        <f t="shared" si="10"/>
        <v>103.60254101092582</v>
      </c>
      <c r="X7" s="18" t="e">
        <f ca="1"/>
        <v>#NAME?</v>
      </c>
      <c r="Y7" s="12" t="e">
        <f ca="1"/>
        <v>#NAME?</v>
      </c>
      <c r="AA7" t="s">
        <v>36</v>
      </c>
      <c r="AB7" s="16" t="e">
        <f ca="1">2*(AB5-AB4)</f>
        <v>#NAME?</v>
      </c>
      <c r="AD7" s="8" t="e">
        <f ca="1"/>
        <v>#NAME?</v>
      </c>
      <c r="AE7" s="12" t="e">
        <f ca="1"/>
        <v>#NAME?</v>
      </c>
      <c r="AG7" s="8" t="e">
        <f ca="1">AG11</f>
        <v>#NAME?</v>
      </c>
      <c r="AH7" s="12" t="e">
        <f ca="1">AG14</f>
        <v>#NAME?</v>
      </c>
    </row>
    <row r="8" spans="1:34" x14ac:dyDescent="0.35">
      <c r="A8" s="8">
        <v>23</v>
      </c>
      <c r="B8" s="9">
        <v>0</v>
      </c>
      <c r="C8" s="8">
        <v>49</v>
      </c>
      <c r="D8">
        <v>60</v>
      </c>
      <c r="E8" s="9">
        <v>25</v>
      </c>
      <c r="G8">
        <f t="shared" si="2"/>
        <v>23</v>
      </c>
      <c r="H8">
        <f t="shared" si="0"/>
        <v>0</v>
      </c>
      <c r="I8" s="8">
        <f t="shared" si="0"/>
        <v>49</v>
      </c>
      <c r="J8">
        <f t="shared" si="0"/>
        <v>60</v>
      </c>
      <c r="K8">
        <f t="shared" si="0"/>
        <v>25</v>
      </c>
      <c r="L8" s="9">
        <f t="shared" si="3"/>
        <v>134</v>
      </c>
      <c r="M8" s="8" t="e">
        <f t="shared" ca="1" si="4"/>
        <v>#NAME?</v>
      </c>
      <c r="N8" s="9" t="e">
        <f t="shared" ca="1" si="4"/>
        <v>#NAME?</v>
      </c>
      <c r="O8" s="8" t="e">
        <f t="shared" ca="1" si="5"/>
        <v>#NAME?</v>
      </c>
      <c r="P8" t="e">
        <f t="shared" ca="1" si="6"/>
        <v>#NAME?</v>
      </c>
      <c r="Q8" s="9" t="e">
        <f t="shared" ca="1" si="7"/>
        <v>#NAME?</v>
      </c>
      <c r="R8" s="8" t="e">
        <f t="shared" ca="1" si="8"/>
        <v>#NAME?</v>
      </c>
      <c r="S8" t="e">
        <f t="shared" ca="1" si="1"/>
        <v>#NAME?</v>
      </c>
      <c r="T8" s="9" t="e">
        <f t="shared" ca="1" si="1"/>
        <v>#NAME?</v>
      </c>
      <c r="U8" t="e">
        <f t="shared" ca="1" si="9"/>
        <v>#NAME?</v>
      </c>
      <c r="V8">
        <f t="shared" si="10"/>
        <v>134.48149092299815</v>
      </c>
      <c r="X8" s="17" t="e">
        <f ca="1"/>
        <v>#NAME?</v>
      </c>
      <c r="Y8" s="13" t="e">
        <f ca="1"/>
        <v>#NAME?</v>
      </c>
      <c r="AA8" t="s">
        <v>37</v>
      </c>
      <c r="AB8" s="18">
        <f ca="1">COUNT(X7:Y8)</f>
        <v>0</v>
      </c>
      <c r="AD8" s="11" t="e">
        <f ca="1"/>
        <v>#NAME?</v>
      </c>
      <c r="AE8" s="13" t="e">
        <f ca="1"/>
        <v>#NAME?</v>
      </c>
      <c r="AG8" s="11" t="e">
        <f ca="1">AG12</f>
        <v>#NAME?</v>
      </c>
      <c r="AH8" s="13" t="e">
        <f ca="1">AG15</f>
        <v>#NAME?</v>
      </c>
    </row>
    <row r="9" spans="1:34" x14ac:dyDescent="0.35">
      <c r="A9" s="8">
        <v>24</v>
      </c>
      <c r="B9" s="9">
        <v>0</v>
      </c>
      <c r="C9" s="8">
        <v>8</v>
      </c>
      <c r="D9">
        <v>29</v>
      </c>
      <c r="E9" s="9">
        <v>15</v>
      </c>
      <c r="G9">
        <f t="shared" si="2"/>
        <v>24</v>
      </c>
      <c r="H9">
        <f t="shared" si="0"/>
        <v>0</v>
      </c>
      <c r="I9" s="8">
        <f t="shared" si="0"/>
        <v>8</v>
      </c>
      <c r="J9">
        <f t="shared" si="0"/>
        <v>29</v>
      </c>
      <c r="K9">
        <f t="shared" si="0"/>
        <v>15</v>
      </c>
      <c r="L9" s="9">
        <f t="shared" si="3"/>
        <v>52</v>
      </c>
      <c r="M9" s="8" t="e">
        <f t="shared" ca="1" si="4"/>
        <v>#NAME?</v>
      </c>
      <c r="N9" s="9" t="e">
        <f t="shared" ca="1" si="4"/>
        <v>#NAME?</v>
      </c>
      <c r="O9" s="8" t="e">
        <f t="shared" ca="1" si="5"/>
        <v>#NAME?</v>
      </c>
      <c r="P9" t="e">
        <f t="shared" ca="1" si="6"/>
        <v>#NAME?</v>
      </c>
      <c r="Q9" s="9" t="e">
        <f t="shared" ca="1" si="7"/>
        <v>#NAME?</v>
      </c>
      <c r="R9" s="8" t="e">
        <f t="shared" ca="1" si="8"/>
        <v>#NAME?</v>
      </c>
      <c r="S9" t="e">
        <f t="shared" ca="1" si="1"/>
        <v>#NAME?</v>
      </c>
      <c r="T9" s="9" t="e">
        <f t="shared" ca="1" si="1"/>
        <v>#NAME?</v>
      </c>
      <c r="U9" t="e">
        <f t="shared" ca="1" si="9"/>
        <v>#NAME?</v>
      </c>
      <c r="V9">
        <f t="shared" si="10"/>
        <v>46.599923049324644</v>
      </c>
      <c r="AA9" t="s">
        <v>26</v>
      </c>
      <c r="AB9" s="18" t="e">
        <f ca="1">CHIDIST(AB7,AB8)</f>
        <v>#NAME?</v>
      </c>
    </row>
    <row r="10" spans="1:34" x14ac:dyDescent="0.35">
      <c r="A10" s="8">
        <v>25</v>
      </c>
      <c r="B10" s="9">
        <v>0</v>
      </c>
      <c r="C10" s="8">
        <v>4</v>
      </c>
      <c r="D10">
        <v>20</v>
      </c>
      <c r="E10" s="9">
        <v>8</v>
      </c>
      <c r="G10">
        <f t="shared" si="2"/>
        <v>25</v>
      </c>
      <c r="H10">
        <f t="shared" si="0"/>
        <v>0</v>
      </c>
      <c r="I10" s="8">
        <f t="shared" si="0"/>
        <v>4</v>
      </c>
      <c r="J10">
        <f t="shared" si="0"/>
        <v>20</v>
      </c>
      <c r="K10">
        <f t="shared" si="0"/>
        <v>8</v>
      </c>
      <c r="L10" s="9">
        <f t="shared" si="3"/>
        <v>32</v>
      </c>
      <c r="M10" s="8" t="e">
        <f t="shared" ca="1" si="4"/>
        <v>#NAME?</v>
      </c>
      <c r="N10" s="9" t="e">
        <f t="shared" ca="1" si="4"/>
        <v>#NAME?</v>
      </c>
      <c r="O10" s="8" t="e">
        <f t="shared" ca="1" si="5"/>
        <v>#NAME?</v>
      </c>
      <c r="P10" t="e">
        <f t="shared" ca="1" si="6"/>
        <v>#NAME?</v>
      </c>
      <c r="Q10" s="9" t="e">
        <f t="shared" ca="1" si="7"/>
        <v>#NAME?</v>
      </c>
      <c r="R10" s="8" t="e">
        <f t="shared" ca="1" si="8"/>
        <v>#NAME?</v>
      </c>
      <c r="S10" t="e">
        <f t="shared" ca="1" si="1"/>
        <v>#NAME?</v>
      </c>
      <c r="T10" s="9" t="e">
        <f t="shared" ca="1" si="1"/>
        <v>#NAME?</v>
      </c>
      <c r="U10" t="e">
        <f t="shared" ca="1" si="9"/>
        <v>#NAME?</v>
      </c>
      <c r="V10">
        <f t="shared" si="10"/>
        <v>25.439686262268342</v>
      </c>
      <c r="X10" s="10" t="e">
        <f ca="1">X6</f>
        <v>#NAME?</v>
      </c>
      <c r="AA10" t="s">
        <v>38</v>
      </c>
      <c r="AB10" s="18">
        <v>0.05</v>
      </c>
      <c r="AD10" s="10" t="e">
        <f ca="1">AD6</f>
        <v>#NAME?</v>
      </c>
      <c r="AG10" s="10" t="e">
        <f t="array" aca="1" ref="AG10:AG15" ca="1">MMULT(AE20:AJ25,AD10:AD15)</f>
        <v>#NAME?</v>
      </c>
    </row>
    <row r="11" spans="1:34" x14ac:dyDescent="0.35">
      <c r="A11" s="8">
        <v>20</v>
      </c>
      <c r="B11" s="9">
        <v>1</v>
      </c>
      <c r="C11" s="8">
        <v>16</v>
      </c>
      <c r="D11">
        <v>4</v>
      </c>
      <c r="E11" s="9">
        <v>2</v>
      </c>
      <c r="G11">
        <f t="shared" si="2"/>
        <v>20</v>
      </c>
      <c r="H11">
        <f t="shared" si="0"/>
        <v>1</v>
      </c>
      <c r="I11" s="8">
        <f t="shared" si="0"/>
        <v>16</v>
      </c>
      <c r="J11">
        <f t="shared" si="0"/>
        <v>4</v>
      </c>
      <c r="K11">
        <f t="shared" si="0"/>
        <v>2</v>
      </c>
      <c r="L11" s="9">
        <f t="shared" si="3"/>
        <v>22</v>
      </c>
      <c r="M11" s="8" t="e">
        <f t="shared" ca="1" si="4"/>
        <v>#NAME?</v>
      </c>
      <c r="N11" s="9" t="e">
        <f t="shared" ca="1" si="4"/>
        <v>#NAME?</v>
      </c>
      <c r="O11" s="8" t="e">
        <f t="shared" ca="1" si="5"/>
        <v>#NAME?</v>
      </c>
      <c r="P11" t="e">
        <f t="shared" ca="1" si="6"/>
        <v>#NAME?</v>
      </c>
      <c r="Q11" s="9" t="e">
        <f t="shared" ca="1" si="7"/>
        <v>#NAME?</v>
      </c>
      <c r="R11" s="8" t="e">
        <f t="shared" ca="1" si="8"/>
        <v>#NAME?</v>
      </c>
      <c r="S11" t="e">
        <f t="shared" ca="1" si="1"/>
        <v>#NAME?</v>
      </c>
      <c r="T11" s="9" t="e">
        <f t="shared" ca="1" si="1"/>
        <v>#NAME?</v>
      </c>
      <c r="U11" t="e">
        <f t="shared" ca="1" si="9"/>
        <v>#NAME?</v>
      </c>
      <c r="V11">
        <f t="shared" si="10"/>
        <v>13.928120234846661</v>
      </c>
      <c r="X11" s="12" t="e">
        <f ca="1">X7</f>
        <v>#NAME?</v>
      </c>
      <c r="AA11" t="s">
        <v>39</v>
      </c>
      <c r="AB11" s="19" t="e">
        <f ca="1">IF(AB9&lt;AB10,"yes","no")</f>
        <v>#NAME?</v>
      </c>
      <c r="AD11" s="12" t="e">
        <f ca="1">AD7</f>
        <v>#NAME?</v>
      </c>
      <c r="AG11" s="12" t="e">
        <f ca="1"/>
        <v>#NAME?</v>
      </c>
    </row>
    <row r="12" spans="1:34" x14ac:dyDescent="0.35">
      <c r="A12" s="8">
        <v>21</v>
      </c>
      <c r="B12" s="9">
        <v>1</v>
      </c>
      <c r="C12" s="8">
        <v>67</v>
      </c>
      <c r="D12">
        <v>9</v>
      </c>
      <c r="E12" s="9">
        <v>8</v>
      </c>
      <c r="G12">
        <f t="shared" si="2"/>
        <v>21</v>
      </c>
      <c r="H12">
        <f t="shared" si="0"/>
        <v>1</v>
      </c>
      <c r="I12" s="8">
        <f t="shared" si="0"/>
        <v>67</v>
      </c>
      <c r="J12">
        <f t="shared" si="0"/>
        <v>9</v>
      </c>
      <c r="K12">
        <f t="shared" si="0"/>
        <v>8</v>
      </c>
      <c r="L12" s="9">
        <f t="shared" si="3"/>
        <v>84</v>
      </c>
      <c r="M12" s="8" t="e">
        <f t="shared" ca="1" si="4"/>
        <v>#NAME?</v>
      </c>
      <c r="N12" s="9" t="e">
        <f t="shared" ca="1" si="4"/>
        <v>#NAME?</v>
      </c>
      <c r="O12" s="8" t="e">
        <f t="shared" ca="1" si="5"/>
        <v>#NAME?</v>
      </c>
      <c r="P12" t="e">
        <f t="shared" ca="1" si="6"/>
        <v>#NAME?</v>
      </c>
      <c r="Q12" s="9" t="e">
        <f t="shared" ca="1" si="7"/>
        <v>#NAME?</v>
      </c>
      <c r="R12" s="8" t="e">
        <f t="shared" ca="1" si="8"/>
        <v>#NAME?</v>
      </c>
      <c r="S12" t="e">
        <f t="shared" ca="1" si="1"/>
        <v>#NAME?</v>
      </c>
      <c r="T12" s="9" t="e">
        <f t="shared" ca="1" si="1"/>
        <v>#NAME?</v>
      </c>
      <c r="U12" t="e">
        <f t="shared" ca="1" si="9"/>
        <v>#NAME?</v>
      </c>
      <c r="V12">
        <f t="shared" si="10"/>
        <v>50.180585597489312</v>
      </c>
      <c r="X12" s="13" t="e">
        <f ca="1">X8</f>
        <v>#NAME?</v>
      </c>
      <c r="AD12" s="13" t="e">
        <f ca="1">AD8</f>
        <v>#NAME?</v>
      </c>
      <c r="AG12" s="13" t="e">
        <f ca="1"/>
        <v>#NAME?</v>
      </c>
    </row>
    <row r="13" spans="1:34" x14ac:dyDescent="0.35">
      <c r="A13" s="8">
        <v>22</v>
      </c>
      <c r="B13" s="9">
        <v>1</v>
      </c>
      <c r="C13" s="8">
        <v>55</v>
      </c>
      <c r="D13">
        <v>20</v>
      </c>
      <c r="E13" s="9">
        <v>14</v>
      </c>
      <c r="G13">
        <f t="shared" si="2"/>
        <v>22</v>
      </c>
      <c r="H13">
        <f t="shared" si="0"/>
        <v>1</v>
      </c>
      <c r="I13" s="8">
        <f t="shared" si="0"/>
        <v>55</v>
      </c>
      <c r="J13">
        <f t="shared" si="0"/>
        <v>20</v>
      </c>
      <c r="K13">
        <f t="shared" si="0"/>
        <v>14</v>
      </c>
      <c r="L13" s="9">
        <f t="shared" si="3"/>
        <v>89</v>
      </c>
      <c r="M13" s="8" t="e">
        <f t="shared" ca="1" si="4"/>
        <v>#NAME?</v>
      </c>
      <c r="N13" s="9" t="e">
        <f t="shared" ca="1" si="4"/>
        <v>#NAME?</v>
      </c>
      <c r="O13" s="8" t="e">
        <f t="shared" ca="1" si="5"/>
        <v>#NAME?</v>
      </c>
      <c r="P13" t="e">
        <f t="shared" ca="1" si="6"/>
        <v>#NAME?</v>
      </c>
      <c r="Q13" s="9" t="e">
        <f t="shared" ca="1" si="7"/>
        <v>#NAME?</v>
      </c>
      <c r="R13" s="8" t="e">
        <f t="shared" ca="1" si="8"/>
        <v>#NAME?</v>
      </c>
      <c r="S13" t="e">
        <f t="shared" ca="1" si="1"/>
        <v>#NAME?</v>
      </c>
      <c r="T13" s="9" t="e">
        <f t="shared" ca="1" si="1"/>
        <v>#NAME?</v>
      </c>
      <c r="U13" t="e">
        <f t="shared" ca="1" si="9"/>
        <v>#NAME?</v>
      </c>
      <c r="V13">
        <f t="shared" si="10"/>
        <v>77.798546857959138</v>
      </c>
      <c r="X13" s="12" t="e">
        <f ca="1">Y6</f>
        <v>#NAME?</v>
      </c>
      <c r="AA13" t="s">
        <v>40</v>
      </c>
      <c r="AB13" s="16" t="e">
        <f ca="1">1-(AB5-V17)/(AB4-V17)</f>
        <v>#NAME?</v>
      </c>
      <c r="AD13" s="12" t="e">
        <f ca="1">AE6</f>
        <v>#NAME?</v>
      </c>
      <c r="AG13" s="12" t="e">
        <f ca="1"/>
        <v>#NAME?</v>
      </c>
    </row>
    <row r="14" spans="1:34" x14ac:dyDescent="0.35">
      <c r="A14" s="8">
        <v>23</v>
      </c>
      <c r="B14" s="9">
        <v>1</v>
      </c>
      <c r="C14" s="8">
        <v>49</v>
      </c>
      <c r="D14">
        <v>55</v>
      </c>
      <c r="E14" s="9">
        <v>20</v>
      </c>
      <c r="G14">
        <f t="shared" si="2"/>
        <v>23</v>
      </c>
      <c r="H14">
        <f t="shared" si="0"/>
        <v>1</v>
      </c>
      <c r="I14" s="8">
        <f t="shared" si="0"/>
        <v>49</v>
      </c>
      <c r="J14">
        <f t="shared" si="0"/>
        <v>55</v>
      </c>
      <c r="K14">
        <f t="shared" si="0"/>
        <v>20</v>
      </c>
      <c r="L14" s="9">
        <f t="shared" si="3"/>
        <v>124</v>
      </c>
      <c r="M14" s="8" t="e">
        <f t="shared" ca="1" si="4"/>
        <v>#NAME?</v>
      </c>
      <c r="N14" s="9" t="e">
        <f t="shared" ca="1" si="4"/>
        <v>#NAME?</v>
      </c>
      <c r="O14" s="8" t="e">
        <f t="shared" ca="1" si="5"/>
        <v>#NAME?</v>
      </c>
      <c r="P14" t="e">
        <f t="shared" ca="1" si="6"/>
        <v>#NAME?</v>
      </c>
      <c r="Q14" s="9" t="e">
        <f t="shared" ca="1" si="7"/>
        <v>#NAME?</v>
      </c>
      <c r="R14" s="8" t="e">
        <f t="shared" ca="1" si="8"/>
        <v>#NAME?</v>
      </c>
      <c r="S14" t="e">
        <f t="shared" ca="1" si="1"/>
        <v>#NAME?</v>
      </c>
      <c r="T14" s="9" t="e">
        <f t="shared" ca="1" si="1"/>
        <v>#NAME?</v>
      </c>
      <c r="U14" t="e">
        <f t="shared" ca="1" si="9"/>
        <v>#NAME?</v>
      </c>
      <c r="V14">
        <f t="shared" si="10"/>
        <v>121.81585963705966</v>
      </c>
      <c r="X14" s="12" t="e">
        <f ca="1">Y7</f>
        <v>#NAME?</v>
      </c>
      <c r="AA14" t="s">
        <v>41</v>
      </c>
      <c r="AB14" s="18" t="e">
        <f ca="1">1-EXP((-2/L17)*(AB5-AB4))</f>
        <v>#NAME?</v>
      </c>
      <c r="AD14" s="12" t="e">
        <f ca="1">AE7</f>
        <v>#NAME?</v>
      </c>
      <c r="AG14" s="12" t="e">
        <f ca="1"/>
        <v>#NAME?</v>
      </c>
    </row>
    <row r="15" spans="1:34" x14ac:dyDescent="0.35">
      <c r="A15" s="8">
        <v>24</v>
      </c>
      <c r="B15" s="9">
        <v>1</v>
      </c>
      <c r="C15" s="8">
        <v>12</v>
      </c>
      <c r="D15">
        <v>36</v>
      </c>
      <c r="E15" s="9">
        <v>15</v>
      </c>
      <c r="G15">
        <f t="shared" si="2"/>
        <v>24</v>
      </c>
      <c r="H15">
        <f t="shared" si="0"/>
        <v>1</v>
      </c>
      <c r="I15" s="8">
        <f t="shared" si="0"/>
        <v>12</v>
      </c>
      <c r="J15">
        <f t="shared" si="0"/>
        <v>36</v>
      </c>
      <c r="K15">
        <f t="shared" si="0"/>
        <v>15</v>
      </c>
      <c r="L15" s="9">
        <f t="shared" si="3"/>
        <v>63</v>
      </c>
      <c r="M15" s="8" t="e">
        <f t="shared" ca="1" si="4"/>
        <v>#NAME?</v>
      </c>
      <c r="N15" s="9" t="e">
        <f t="shared" ca="1" si="4"/>
        <v>#NAME?</v>
      </c>
      <c r="O15" s="8" t="e">
        <f t="shared" ca="1" si="5"/>
        <v>#NAME?</v>
      </c>
      <c r="P15" t="e">
        <f t="shared" ca="1" si="6"/>
        <v>#NAME?</v>
      </c>
      <c r="Q15" s="9" t="e">
        <f t="shared" ca="1" si="7"/>
        <v>#NAME?</v>
      </c>
      <c r="R15" s="8" t="e">
        <f t="shared" ca="1" si="8"/>
        <v>#NAME?</v>
      </c>
      <c r="S15" t="e">
        <f t="shared" ca="1" si="1"/>
        <v>#NAME?</v>
      </c>
      <c r="T15" s="9" t="e">
        <f t="shared" ca="1" si="1"/>
        <v>#NAME?</v>
      </c>
      <c r="U15" t="e">
        <f t="shared" ca="1" si="9"/>
        <v>#NAME?</v>
      </c>
      <c r="V15">
        <f t="shared" si="10"/>
        <v>57.403135977635543</v>
      </c>
      <c r="X15" s="13" t="e">
        <f ca="1">Y8</f>
        <v>#NAME?</v>
      </c>
      <c r="AA15" t="s">
        <v>42</v>
      </c>
      <c r="AB15" s="17" t="e">
        <f ca="1">AB14/(1-EXP(2*(AB4-V17)/L17))</f>
        <v>#NAME?</v>
      </c>
      <c r="AD15" s="13" t="e">
        <f ca="1">AE8</f>
        <v>#NAME?</v>
      </c>
      <c r="AG15" s="13" t="e">
        <f ca="1"/>
        <v>#NAME?</v>
      </c>
    </row>
    <row r="16" spans="1:34" x14ac:dyDescent="0.35">
      <c r="A16" s="11">
        <v>25</v>
      </c>
      <c r="B16" s="14">
        <v>1</v>
      </c>
      <c r="C16" s="11">
        <v>6</v>
      </c>
      <c r="D16" s="15">
        <v>18</v>
      </c>
      <c r="E16" s="14">
        <v>5</v>
      </c>
      <c r="G16">
        <f t="shared" si="2"/>
        <v>25</v>
      </c>
      <c r="H16">
        <f t="shared" si="0"/>
        <v>1</v>
      </c>
      <c r="I16" s="11">
        <f t="shared" si="0"/>
        <v>6</v>
      </c>
      <c r="J16" s="15">
        <f t="shared" si="0"/>
        <v>18</v>
      </c>
      <c r="K16" s="15">
        <f t="shared" si="0"/>
        <v>5</v>
      </c>
      <c r="L16" s="14">
        <f t="shared" si="3"/>
        <v>29</v>
      </c>
      <c r="M16" s="11" t="e">
        <f t="shared" ca="1" si="4"/>
        <v>#NAME?</v>
      </c>
      <c r="N16" s="14" t="e">
        <f t="shared" ca="1" si="4"/>
        <v>#NAME?</v>
      </c>
      <c r="O16" s="11" t="e">
        <f t="shared" ca="1" si="5"/>
        <v>#NAME?</v>
      </c>
      <c r="P16" s="15" t="e">
        <f t="shared" ca="1" si="6"/>
        <v>#NAME?</v>
      </c>
      <c r="Q16" s="14" t="e">
        <f t="shared" ca="1" si="7"/>
        <v>#NAME?</v>
      </c>
      <c r="R16" s="11" t="e">
        <f t="shared" ca="1" si="8"/>
        <v>#NAME?</v>
      </c>
      <c r="S16" s="15" t="e">
        <f t="shared" ca="1" si="1"/>
        <v>#NAME?</v>
      </c>
      <c r="T16" s="14" t="e">
        <f t="shared" ca="1" si="1"/>
        <v>#NAME?</v>
      </c>
      <c r="U16" t="e">
        <f t="shared" ca="1" si="9"/>
        <v>#NAME?</v>
      </c>
      <c r="V16">
        <f t="shared" si="10"/>
        <v>23.494850804342796</v>
      </c>
    </row>
    <row r="17" spans="3:36" x14ac:dyDescent="0.35">
      <c r="C17">
        <f>SUM(C5:C16)</f>
        <v>400</v>
      </c>
      <c r="D17">
        <f>SUM(D5:D16)</f>
        <v>270</v>
      </c>
      <c r="E17">
        <f>SUM(E5:E16)</f>
        <v>190</v>
      </c>
      <c r="G17" s="7"/>
      <c r="H17" s="7"/>
      <c r="I17" s="7">
        <f>SUM(I5:I16)</f>
        <v>400</v>
      </c>
      <c r="J17" s="7">
        <f>SUM(J5:J16)</f>
        <v>270</v>
      </c>
      <c r="K17" s="7">
        <f>SUM(K5:K16)</f>
        <v>190</v>
      </c>
      <c r="L17" s="7">
        <f>SUM(L5:L16)</f>
        <v>860</v>
      </c>
      <c r="O17" s="7"/>
      <c r="R17" s="7" t="e">
        <f ca="1">SUM(R5:R16)</f>
        <v>#NAME?</v>
      </c>
      <c r="S17" s="7" t="e">
        <f ca="1">SUM(S5:S16)</f>
        <v>#NAME?</v>
      </c>
      <c r="T17" s="7" t="e">
        <f ca="1">SUM(T5:T16)</f>
        <v>#NAME?</v>
      </c>
      <c r="U17" s="7" t="e">
        <f ca="1">SUM(U5:U16)</f>
        <v>#NAME?</v>
      </c>
      <c r="V17" s="7">
        <f>SUM(V5:V16)</f>
        <v>742.48185857521344</v>
      </c>
    </row>
    <row r="18" spans="3:36" x14ac:dyDescent="0.35">
      <c r="X18" t="s">
        <v>43</v>
      </c>
      <c r="AE18" t="s">
        <v>21</v>
      </c>
    </row>
    <row r="19" spans="3:36" x14ac:dyDescent="0.35">
      <c r="G19" t="s">
        <v>22</v>
      </c>
    </row>
    <row r="20" spans="3:36" ht="15" thickBot="1" x14ac:dyDescent="0.4">
      <c r="X20" s="5" t="e">
        <f t="array" aca="1" ref="X20:Z22" ca="1">MMULT(TRANSPOSE(DEsign(G5:H16)),P5:P16*(1-P5:P16)*L5:L16*DEsign(G5:H16))</f>
        <v>#NAME?</v>
      </c>
      <c r="Y20" s="20" t="e">
        <f ca="1"/>
        <v>#NAME?</v>
      </c>
      <c r="Z20" s="6" t="e">
        <f ca="1"/>
        <v>#NAME?</v>
      </c>
      <c r="AA20" s="5" t="e">
        <f t="array" aca="1" ref="AA20:AC22" ca="1">-MMULT(TRANSPOSE(DEsign(G5:H16)),P5:P16*Q5:Q16*L5:L16*DEsign(G5:H16))</f>
        <v>#NAME?</v>
      </c>
      <c r="AB20" s="20" t="e">
        <f ca="1"/>
        <v>#NAME?</v>
      </c>
      <c r="AC20" s="6" t="e">
        <f ca="1"/>
        <v>#NAME?</v>
      </c>
      <c r="AE20" s="5" t="e">
        <f t="array" aca="1" ref="AE20:AJ25" ca="1">MINVERSE(X20:AC25)</f>
        <v>#NAME?</v>
      </c>
      <c r="AF20" s="20" t="e">
        <f ca="1"/>
        <v>#NAME?</v>
      </c>
      <c r="AG20" s="20" t="e">
        <f ca="1"/>
        <v>#NAME?</v>
      </c>
      <c r="AH20" s="20" t="e">
        <f ca="1"/>
        <v>#NAME?</v>
      </c>
      <c r="AI20" s="20" t="e">
        <f ca="1"/>
        <v>#NAME?</v>
      </c>
      <c r="AJ20" s="6" t="e">
        <f ca="1"/>
        <v>#NAME?</v>
      </c>
    </row>
    <row r="21" spans="3:36" ht="15" thickTop="1" x14ac:dyDescent="0.35">
      <c r="G21" s="4"/>
      <c r="H21" s="4" t="s">
        <v>23</v>
      </c>
      <c r="I21" s="4" t="s">
        <v>24</v>
      </c>
      <c r="J21" s="4" t="s">
        <v>25</v>
      </c>
      <c r="K21" s="4" t="s">
        <v>26</v>
      </c>
      <c r="L21" s="4" t="s">
        <v>27</v>
      </c>
      <c r="M21" s="4" t="s">
        <v>28</v>
      </c>
      <c r="N21" s="4" t="s">
        <v>29</v>
      </c>
      <c r="X21" s="8" t="e">
        <f ca="1"/>
        <v>#NAME?</v>
      </c>
      <c r="Y21" t="e">
        <f ca="1"/>
        <v>#NAME?</v>
      </c>
      <c r="Z21" s="9" t="e">
        <f ca="1"/>
        <v>#NAME?</v>
      </c>
      <c r="AA21" s="8" t="e">
        <f ca="1"/>
        <v>#NAME?</v>
      </c>
      <c r="AB21" t="e">
        <f ca="1"/>
        <v>#NAME?</v>
      </c>
      <c r="AC21" s="9" t="e">
        <f ca="1"/>
        <v>#NAME?</v>
      </c>
      <c r="AE21" s="8" t="e">
        <f ca="1"/>
        <v>#NAME?</v>
      </c>
      <c r="AF21" t="e">
        <f ca="1"/>
        <v>#NAME?</v>
      </c>
      <c r="AG21" t="e">
        <f ca="1"/>
        <v>#NAME?</v>
      </c>
      <c r="AH21" t="e">
        <f ca="1"/>
        <v>#NAME?</v>
      </c>
      <c r="AI21" t="e">
        <f ca="1"/>
        <v>#NAME?</v>
      </c>
      <c r="AJ21" s="9" t="e">
        <f ca="1"/>
        <v>#NAME?</v>
      </c>
    </row>
    <row r="22" spans="3:36" x14ac:dyDescent="0.35">
      <c r="G22" t="s">
        <v>30</v>
      </c>
      <c r="H22" t="e">
        <f t="array" aca="1" ref="H22:H24" ca="1">X6:X8</f>
        <v>#NAME?</v>
      </c>
      <c r="I22" t="e">
        <f t="array" aca="1" ref="I22:I24" ca="1">SQRT(DIAG(AE20:AG22))</f>
        <v>#NAME?</v>
      </c>
      <c r="J22" t="e">
        <f ca="1">(H22/I22)^2</f>
        <v>#NAME?</v>
      </c>
      <c r="K22" t="e">
        <f ca="1">CHIDIST(J22,1)</f>
        <v>#NAME?</v>
      </c>
      <c r="L22" t="e">
        <f ca="1">EXP(H22)</f>
        <v>#NAME?</v>
      </c>
      <c r="X22" s="11" t="e">
        <f ca="1"/>
        <v>#NAME?</v>
      </c>
      <c r="Y22" s="15" t="e">
        <f ca="1"/>
        <v>#NAME?</v>
      </c>
      <c r="Z22" s="14" t="e">
        <f ca="1"/>
        <v>#NAME?</v>
      </c>
      <c r="AA22" s="11" t="e">
        <f ca="1"/>
        <v>#NAME?</v>
      </c>
      <c r="AB22" s="15" t="e">
        <f ca="1"/>
        <v>#NAME?</v>
      </c>
      <c r="AC22" s="14" t="e">
        <f ca="1"/>
        <v>#NAME?</v>
      </c>
      <c r="AE22" s="8" t="e">
        <f ca="1"/>
        <v>#NAME?</v>
      </c>
      <c r="AF22" t="e">
        <f ca="1"/>
        <v>#NAME?</v>
      </c>
      <c r="AG22" t="e">
        <f ca="1"/>
        <v>#NAME?</v>
      </c>
      <c r="AH22" t="e">
        <f ca="1"/>
        <v>#NAME?</v>
      </c>
      <c r="AI22" t="e">
        <f ca="1"/>
        <v>#NAME?</v>
      </c>
      <c r="AJ22" s="9" t="e">
        <f ca="1"/>
        <v>#NAME?</v>
      </c>
    </row>
    <row r="23" spans="3:36" x14ac:dyDescent="0.35">
      <c r="G23" t="str">
        <f t="array" ref="G23:G24">TRANSPOSE(G4:H4)</f>
        <v>Dosage</v>
      </c>
      <c r="H23" t="e">
        <f ca="1"/>
        <v>#NAME?</v>
      </c>
      <c r="I23" t="e">
        <f ca="1"/>
        <v>#NAME?</v>
      </c>
      <c r="J23" t="e">
        <f ca="1">(H23/I23)^2</f>
        <v>#NAME?</v>
      </c>
      <c r="K23" t="e">
        <f ca="1">CHIDIST(J23,1)</f>
        <v>#NAME?</v>
      </c>
      <c r="L23" t="e">
        <f ca="1">EXP(H23)</f>
        <v>#NAME?</v>
      </c>
      <c r="M23" t="e">
        <f ca="1">EXP(H23-I23*NORMSINV(1-0.05/2))</f>
        <v>#NAME?</v>
      </c>
      <c r="N23" t="e">
        <f ca="1">EXP(H23+I23*NORMSINV(1-0.05/2))</f>
        <v>#NAME?</v>
      </c>
      <c r="X23" s="5" t="e">
        <f t="array" aca="1" ref="X23:Z25" ca="1">AA20:AC22</f>
        <v>#NAME?</v>
      </c>
      <c r="Y23" s="20" t="e">
        <f ca="1"/>
        <v>#NAME?</v>
      </c>
      <c r="Z23" s="6" t="e">
        <f ca="1"/>
        <v>#NAME?</v>
      </c>
      <c r="AA23" s="5" t="e">
        <f t="array" aca="1" ref="AA23:AC25" ca="1">MMULT(TRANSPOSE(DEsign(G5:H16)),Q5:Q16*(1-Q5:Q16)*L5:L16*DEsign(G5:H16))</f>
        <v>#NAME?</v>
      </c>
      <c r="AB23" s="20" t="e">
        <f ca="1"/>
        <v>#NAME?</v>
      </c>
      <c r="AC23" s="6" t="e">
        <f ca="1"/>
        <v>#NAME?</v>
      </c>
      <c r="AE23" s="8" t="e">
        <f ca="1"/>
        <v>#NAME?</v>
      </c>
      <c r="AF23" t="e">
        <f ca="1"/>
        <v>#NAME?</v>
      </c>
      <c r="AG23" t="e">
        <f ca="1"/>
        <v>#NAME?</v>
      </c>
      <c r="AH23" t="e">
        <f ca="1"/>
        <v>#NAME?</v>
      </c>
      <c r="AI23" t="e">
        <f ca="1"/>
        <v>#NAME?</v>
      </c>
      <c r="AJ23" s="9" t="e">
        <f ca="1"/>
        <v>#NAME?</v>
      </c>
    </row>
    <row r="24" spans="3:36" x14ac:dyDescent="0.35">
      <c r="G24" s="15" t="str">
        <v>Gender</v>
      </c>
      <c r="H24" s="15" t="e">
        <f ca="1"/>
        <v>#NAME?</v>
      </c>
      <c r="I24" s="15" t="e">
        <f ca="1"/>
        <v>#NAME?</v>
      </c>
      <c r="J24" s="15" t="e">
        <f ca="1">(H24/I24)^2</f>
        <v>#NAME?</v>
      </c>
      <c r="K24" s="15" t="e">
        <f ca="1">CHIDIST(J24,1)</f>
        <v>#NAME?</v>
      </c>
      <c r="L24" s="15" t="e">
        <f ca="1">EXP(H24)</f>
        <v>#NAME?</v>
      </c>
      <c r="M24" s="15" t="e">
        <f ca="1">EXP(H24-I24*NORMSINV(1-0.05/2))</f>
        <v>#NAME?</v>
      </c>
      <c r="N24" s="15" t="e">
        <f ca="1">EXP(H24+I24*NORMSINV(1-0.05/2))</f>
        <v>#NAME?</v>
      </c>
      <c r="X24" s="8" t="e">
        <f ca="1"/>
        <v>#NAME?</v>
      </c>
      <c r="Y24" t="e">
        <f ca="1"/>
        <v>#NAME?</v>
      </c>
      <c r="Z24" s="9" t="e">
        <f ca="1"/>
        <v>#NAME?</v>
      </c>
      <c r="AA24" s="8" t="e">
        <f ca="1"/>
        <v>#NAME?</v>
      </c>
      <c r="AB24" t="e">
        <f ca="1"/>
        <v>#NAME?</v>
      </c>
      <c r="AC24" s="9" t="e">
        <f ca="1"/>
        <v>#NAME?</v>
      </c>
      <c r="AE24" s="8" t="e">
        <f ca="1"/>
        <v>#NAME?</v>
      </c>
      <c r="AF24" t="e">
        <f ca="1"/>
        <v>#NAME?</v>
      </c>
      <c r="AG24" t="e">
        <f ca="1"/>
        <v>#NAME?</v>
      </c>
      <c r="AH24" t="e">
        <f ca="1"/>
        <v>#NAME?</v>
      </c>
      <c r="AI24" t="e">
        <f ca="1"/>
        <v>#NAME?</v>
      </c>
      <c r="AJ24" s="9" t="e">
        <f ca="1"/>
        <v>#NAME?</v>
      </c>
    </row>
    <row r="25" spans="3:36" x14ac:dyDescent="0.35">
      <c r="X25" s="11" t="e">
        <f ca="1"/>
        <v>#NAME?</v>
      </c>
      <c r="Y25" s="15" t="e">
        <f ca="1"/>
        <v>#NAME?</v>
      </c>
      <c r="Z25" s="14" t="e">
        <f ca="1"/>
        <v>#NAME?</v>
      </c>
      <c r="AA25" s="11" t="e">
        <f ca="1"/>
        <v>#NAME?</v>
      </c>
      <c r="AB25" s="15" t="e">
        <f ca="1"/>
        <v>#NAME?</v>
      </c>
      <c r="AC25" s="14" t="e">
        <f ca="1"/>
        <v>#NAME?</v>
      </c>
      <c r="AE25" s="11" t="e">
        <f ca="1"/>
        <v>#NAME?</v>
      </c>
      <c r="AF25" s="15" t="e">
        <f ca="1"/>
        <v>#NAME?</v>
      </c>
      <c r="AG25" s="15" t="e">
        <f ca="1"/>
        <v>#NAME?</v>
      </c>
      <c r="AH25" s="15" t="e">
        <f ca="1"/>
        <v>#NAME?</v>
      </c>
      <c r="AI25" s="15" t="e">
        <f ca="1"/>
        <v>#NAME?</v>
      </c>
      <c r="AJ25" s="14" t="e">
        <f ca="1"/>
        <v>#NAME?</v>
      </c>
    </row>
    <row r="27" spans="3:36" x14ac:dyDescent="0.35">
      <c r="G27" t="s">
        <v>31</v>
      </c>
    </row>
    <row r="28" spans="3:36" ht="15" thickBot="1" x14ac:dyDescent="0.4"/>
    <row r="29" spans="3:36" ht="15" thickTop="1" x14ac:dyDescent="0.35">
      <c r="G29" s="4"/>
      <c r="H29" s="4" t="s">
        <v>23</v>
      </c>
      <c r="I29" s="4" t="s">
        <v>24</v>
      </c>
      <c r="J29" s="4" t="s">
        <v>25</v>
      </c>
      <c r="K29" s="4" t="s">
        <v>26</v>
      </c>
      <c r="L29" s="4" t="s">
        <v>27</v>
      </c>
      <c r="M29" s="4" t="s">
        <v>28</v>
      </c>
      <c r="N29" s="4" t="s">
        <v>29</v>
      </c>
    </row>
    <row r="30" spans="3:36" x14ac:dyDescent="0.35">
      <c r="G30" t="s">
        <v>30</v>
      </c>
      <c r="H30" t="e">
        <f t="array" aca="1" ref="H30:H32" ca="1">Y6:Y8</f>
        <v>#NAME?</v>
      </c>
      <c r="I30" t="e">
        <f t="array" aca="1" ref="I30:I32" ca="1">SQRT(DIAG(AH23:AJ25))</f>
        <v>#NAME?</v>
      </c>
      <c r="J30" t="e">
        <f ca="1">(H30/I30)^2</f>
        <v>#NAME?</v>
      </c>
      <c r="K30" t="e">
        <f ca="1">CHIDIST(J30,1)</f>
        <v>#NAME?</v>
      </c>
      <c r="L30" t="e">
        <f ca="1">EXP(H30)</f>
        <v>#NAME?</v>
      </c>
    </row>
    <row r="31" spans="3:36" x14ac:dyDescent="0.35">
      <c r="G31" t="str">
        <f t="array" ref="G31:G32">TRANSPOSE(G4:H4)</f>
        <v>Dosage</v>
      </c>
      <c r="H31" t="e">
        <f ca="1"/>
        <v>#NAME?</v>
      </c>
      <c r="I31" t="e">
        <f ca="1"/>
        <v>#NAME?</v>
      </c>
      <c r="J31" t="e">
        <f ca="1">(H31/I31)^2</f>
        <v>#NAME?</v>
      </c>
      <c r="K31" t="e">
        <f ca="1">CHIDIST(J31,1)</f>
        <v>#NAME?</v>
      </c>
      <c r="L31" t="e">
        <f ca="1">EXP(H31)</f>
        <v>#NAME?</v>
      </c>
      <c r="M31" t="e">
        <f ca="1">EXP(H31-I31*NORMSINV(1-0.05/2))</f>
        <v>#NAME?</v>
      </c>
      <c r="N31" t="e">
        <f ca="1">EXP(H31+I31*NORMSINV(1-0.05/2))</f>
        <v>#NAME?</v>
      </c>
    </row>
    <row r="32" spans="3:36" x14ac:dyDescent="0.35">
      <c r="G32" s="15" t="str">
        <v>Gender</v>
      </c>
      <c r="H32" s="15" t="e">
        <f ca="1"/>
        <v>#NAME?</v>
      </c>
      <c r="I32" s="15" t="e">
        <f ca="1"/>
        <v>#NAME?</v>
      </c>
      <c r="J32" s="15" t="e">
        <f ca="1">(H32/I32)^2</f>
        <v>#NAME?</v>
      </c>
      <c r="K32" s="15" t="e">
        <f ca="1">CHIDIST(J32,1)</f>
        <v>#NAME?</v>
      </c>
      <c r="L32" s="15" t="e">
        <f ca="1">EXP(H32)</f>
        <v>#NAME?</v>
      </c>
      <c r="M32" s="15" t="e">
        <f ca="1">EXP(H32-I32*NORMSINV(1-0.05/2))</f>
        <v>#NAME?</v>
      </c>
      <c r="N32" s="15" t="e">
        <f ca="1">EXP(H32+I32*NORMSINV(1-0.05/2))</f>
        <v>#NAME?</v>
      </c>
    </row>
  </sheetData>
  <mergeCells count="6">
    <mergeCell ref="G3:H3"/>
    <mergeCell ref="I3:L3"/>
    <mergeCell ref="M3:N3"/>
    <mergeCell ref="O3:Q3"/>
    <mergeCell ref="R3:T3"/>
    <mergeCell ref="U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One step</vt:lpstr>
      <vt:lpstr>Newton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2026-01-02T13:44:13Z</dcterms:created>
  <dcterms:modified xsi:type="dcterms:W3CDTF">2026-01-02T13:46:22Z</dcterms:modified>
</cp:coreProperties>
</file>