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577A9B2A-90A3-4DAC-BAD3-7DBC1F484533}" xr6:coauthVersionLast="47" xr6:coauthVersionMax="47" xr10:uidLastSave="{693841B3-591F-47A7-B935-4E72EE53AEC5}"/>
  <bookViews>
    <workbookView xWindow="-110" yWindow="-110" windowWidth="19420" windowHeight="10300" xr2:uid="{9D33EA77-2C80-4E97-80F6-4B6ADDF7DA8B}"/>
  </bookViews>
  <sheets>
    <sheet name="Title" sheetId="4" r:id="rId1"/>
    <sheet name="DF 0" sheetId="1" r:id="rId2"/>
    <sheet name="DF 1" sheetId="2" r:id="rId3"/>
    <sheet name="DF 2" sheetId="3" r:id="rId4"/>
  </sheets>
  <externalReferences>
    <externalReference r:id="rId5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5" i="3" l="1"/>
  <c r="T21" i="3" a="1"/>
  <c r="U23" i="3" s="1"/>
  <c r="M21" i="3"/>
  <c r="M20" i="3"/>
  <c r="G19" i="3" a="1"/>
  <c r="H20" i="3" s="1"/>
  <c r="T11" i="3" a="1"/>
  <c r="U15" i="3" s="1"/>
  <c r="O10" i="3"/>
  <c r="O8" i="3"/>
  <c r="R6" i="3" a="1"/>
  <c r="R19" i="3" s="1"/>
  <c r="G19" i="2" a="1"/>
  <c r="H20" i="2" s="1"/>
  <c r="T11" i="2" a="1"/>
  <c r="T17" i="2" s="1"/>
  <c r="O8" i="2"/>
  <c r="R6" i="2" a="1"/>
  <c r="R21" i="2" s="1"/>
  <c r="G19" i="1" a="1"/>
  <c r="H19" i="1" s="1"/>
  <c r="T11" i="1" a="1"/>
  <c r="U16" i="1" s="1"/>
  <c r="O8" i="1"/>
  <c r="R6" i="1" a="1"/>
  <c r="R20" i="1" s="1"/>
  <c r="B30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G14" i="3"/>
  <c r="D14" i="3"/>
  <c r="D13" i="3"/>
  <c r="D12" i="3"/>
  <c r="D11" i="3"/>
  <c r="D10" i="3"/>
  <c r="Q9" i="3"/>
  <c r="Q10" i="3" s="1"/>
  <c r="Q11" i="3" s="1"/>
  <c r="Q12" i="3" s="1"/>
  <c r="Q13" i="3" s="1"/>
  <c r="Q14" i="3" s="1"/>
  <c r="Q15" i="3" s="1"/>
  <c r="Q16" i="3" s="1"/>
  <c r="Q17" i="3" s="1"/>
  <c r="Q18" i="3" s="1"/>
  <c r="Q19" i="3" s="1"/>
  <c r="Q20" i="3" s="1"/>
  <c r="Q21" i="3" s="1"/>
  <c r="Q22" i="3" s="1"/>
  <c r="Q23" i="3" s="1"/>
  <c r="Q24" i="3" s="1"/>
  <c r="Q25" i="3" s="1"/>
  <c r="Q26" i="3" s="1"/>
  <c r="Q27" i="3" s="1"/>
  <c r="Q28" i="3" s="1"/>
  <c r="Q29" i="3" s="1"/>
  <c r="Q30" i="3" s="1"/>
  <c r="D9" i="3"/>
  <c r="D8" i="3"/>
  <c r="Q7" i="3"/>
  <c r="Q8" i="3" s="1"/>
  <c r="D7" i="3"/>
  <c r="O6" i="3"/>
  <c r="D6" i="3"/>
  <c r="G10" i="3" s="1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O5" i="3" s="1"/>
  <c r="D5" i="3"/>
  <c r="A5" i="3"/>
  <c r="B30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G14" i="2"/>
  <c r="D14" i="2"/>
  <c r="D13" i="2"/>
  <c r="D12" i="2"/>
  <c r="D11" i="2"/>
  <c r="D10" i="2"/>
  <c r="D9" i="2"/>
  <c r="D8" i="2"/>
  <c r="Q7" i="2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D7" i="2"/>
  <c r="O6" i="2"/>
  <c r="D6" i="2"/>
  <c r="D5" i="2"/>
  <c r="A5" i="2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O5" i="2" s="1"/>
  <c r="B30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G14" i="1"/>
  <c r="D14" i="1"/>
  <c r="D13" i="1"/>
  <c r="D12" i="1"/>
  <c r="D11" i="1"/>
  <c r="D10" i="1"/>
  <c r="D9" i="1"/>
  <c r="D8" i="1"/>
  <c r="H16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O5" i="1" s="1"/>
  <c r="Q7" i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26" i="1" s="1"/>
  <c r="Q27" i="1" s="1"/>
  <c r="Q28" i="1" s="1"/>
  <c r="Q29" i="1" s="1"/>
  <c r="Q30" i="1" s="1"/>
  <c r="D7" i="1"/>
  <c r="O6" i="1"/>
  <c r="D6" i="1"/>
  <c r="G10" i="1" s="1"/>
  <c r="A6" i="1"/>
  <c r="A7" i="1" s="1"/>
  <c r="D5" i="1"/>
  <c r="A5" i="1"/>
  <c r="R13" i="2" l="1"/>
  <c r="R14" i="2"/>
  <c r="R15" i="2"/>
  <c r="R16" i="2"/>
  <c r="R18" i="2"/>
  <c r="R6" i="2"/>
  <c r="U15" i="2"/>
  <c r="R12" i="2"/>
  <c r="R19" i="2"/>
  <c r="R23" i="2"/>
  <c r="R28" i="2"/>
  <c r="R16" i="3"/>
  <c r="R21" i="3"/>
  <c r="R30" i="2"/>
  <c r="R7" i="2"/>
  <c r="R20" i="3"/>
  <c r="R24" i="1"/>
  <c r="R22" i="3"/>
  <c r="R25" i="1"/>
  <c r="T16" i="2"/>
  <c r="T15" i="1"/>
  <c r="T18" i="2"/>
  <c r="R24" i="2"/>
  <c r="R13" i="3"/>
  <c r="U17" i="2"/>
  <c r="U15" i="1"/>
  <c r="T17" i="1"/>
  <c r="R27" i="2"/>
  <c r="R14" i="3"/>
  <c r="R26" i="1"/>
  <c r="T16" i="3"/>
  <c r="R9" i="1"/>
  <c r="U17" i="1"/>
  <c r="T12" i="2"/>
  <c r="R23" i="3"/>
  <c r="G21" i="3"/>
  <c r="R13" i="1"/>
  <c r="T12" i="1"/>
  <c r="R22" i="2"/>
  <c r="U12" i="2"/>
  <c r="R8" i="3"/>
  <c r="R24" i="3"/>
  <c r="H21" i="3"/>
  <c r="R10" i="1"/>
  <c r="T18" i="1"/>
  <c r="U18" i="2"/>
  <c r="G19" i="3"/>
  <c r="H14" i="3" s="1"/>
  <c r="R11" i="1"/>
  <c r="T11" i="1"/>
  <c r="U18" i="1"/>
  <c r="U11" i="2"/>
  <c r="U11" i="1"/>
  <c r="U12" i="1"/>
  <c r="R9" i="3"/>
  <c r="R22" i="1"/>
  <c r="U13" i="1"/>
  <c r="R10" i="2"/>
  <c r="R25" i="2"/>
  <c r="T14" i="2"/>
  <c r="R11" i="3"/>
  <c r="R28" i="3"/>
  <c r="H19" i="3"/>
  <c r="R12" i="1"/>
  <c r="R14" i="1"/>
  <c r="T13" i="2"/>
  <c r="R25" i="3"/>
  <c r="R21" i="1"/>
  <c r="T13" i="1"/>
  <c r="U13" i="2"/>
  <c r="R10" i="3"/>
  <c r="R26" i="3"/>
  <c r="R23" i="1"/>
  <c r="T14" i="1"/>
  <c r="R11" i="2"/>
  <c r="R26" i="2"/>
  <c r="U14" i="2"/>
  <c r="R12" i="3"/>
  <c r="U11" i="3"/>
  <c r="G19" i="1"/>
  <c r="I19" i="1" s="1"/>
  <c r="G19" i="2"/>
  <c r="H14" i="2" s="1"/>
  <c r="U18" i="3"/>
  <c r="T21" i="3"/>
  <c r="R15" i="1"/>
  <c r="R27" i="1"/>
  <c r="H19" i="2"/>
  <c r="T13" i="3"/>
  <c r="U21" i="3"/>
  <c r="R16" i="1"/>
  <c r="R28" i="1"/>
  <c r="U14" i="1"/>
  <c r="R17" i="2"/>
  <c r="R29" i="2"/>
  <c r="T15" i="2"/>
  <c r="G20" i="2"/>
  <c r="R15" i="3"/>
  <c r="R27" i="3"/>
  <c r="U13" i="3"/>
  <c r="T22" i="3"/>
  <c r="U16" i="3"/>
  <c r="T17" i="3"/>
  <c r="T18" i="3"/>
  <c r="R17" i="1"/>
  <c r="R17" i="3"/>
  <c r="R29" i="3"/>
  <c r="U14" i="3"/>
  <c r="T23" i="3"/>
  <c r="U12" i="3"/>
  <c r="R29" i="1"/>
  <c r="T14" i="3"/>
  <c r="U22" i="3"/>
  <c r="R30" i="1"/>
  <c r="R7" i="1"/>
  <c r="R19" i="1"/>
  <c r="T16" i="1"/>
  <c r="R8" i="2"/>
  <c r="R20" i="2"/>
  <c r="U16" i="2"/>
  <c r="R6" i="3"/>
  <c r="R18" i="3"/>
  <c r="R30" i="3"/>
  <c r="T15" i="3"/>
  <c r="G20" i="3"/>
  <c r="T11" i="3"/>
  <c r="U17" i="3"/>
  <c r="T12" i="3"/>
  <c r="R6" i="1"/>
  <c r="R18" i="1"/>
  <c r="R8" i="1"/>
  <c r="R9" i="2"/>
  <c r="T11" i="2"/>
  <c r="R7" i="3"/>
  <c r="G16" i="1"/>
  <c r="G15" i="1" s="1"/>
  <c r="H16" i="3"/>
  <c r="G10" i="2"/>
  <c r="H16" i="2"/>
  <c r="G16" i="3"/>
  <c r="G15" i="3" s="1"/>
  <c r="L19" i="1" l="1"/>
  <c r="H14" i="1"/>
  <c r="I19" i="3"/>
  <c r="H15" i="3"/>
  <c r="I15" i="3" s="1"/>
  <c r="G9" i="3" s="1"/>
  <c r="K19" i="3"/>
  <c r="K19" i="1"/>
  <c r="K20" i="3"/>
  <c r="L20" i="3"/>
  <c r="I20" i="3"/>
  <c r="J20" i="3" s="1"/>
  <c r="J19" i="1"/>
  <c r="O7" i="1"/>
  <c r="O9" i="1" s="1"/>
  <c r="L20" i="2"/>
  <c r="I20" i="2"/>
  <c r="I14" i="1"/>
  <c r="G7" i="1"/>
  <c r="L19" i="3"/>
  <c r="H15" i="2"/>
  <c r="I15" i="2" s="1"/>
  <c r="G9" i="2" s="1"/>
  <c r="J19" i="3"/>
  <c r="G7" i="3"/>
  <c r="I14" i="3"/>
  <c r="J14" i="3" s="1"/>
  <c r="K14" i="3" s="1"/>
  <c r="L14" i="3" s="1"/>
  <c r="G16" i="2"/>
  <c r="G15" i="2" s="1"/>
  <c r="K20" i="2" s="1"/>
  <c r="H15" i="1"/>
  <c r="L19" i="2"/>
  <c r="K19" i="2"/>
  <c r="I19" i="2"/>
  <c r="J19" i="2" s="1"/>
  <c r="I21" i="3"/>
  <c r="L21" i="3"/>
  <c r="K21" i="3"/>
  <c r="J6" i="3"/>
  <c r="J7" i="3" s="1"/>
  <c r="J8" i="3"/>
  <c r="G6" i="3" l="1"/>
  <c r="G8" i="3"/>
  <c r="J21" i="3"/>
  <c r="O7" i="3"/>
  <c r="O9" i="3" s="1"/>
  <c r="G7" i="2"/>
  <c r="I14" i="2"/>
  <c r="J14" i="2" s="1"/>
  <c r="K14" i="2" s="1"/>
  <c r="L14" i="2" s="1"/>
  <c r="J6" i="2"/>
  <c r="J7" i="2" s="1"/>
  <c r="G8" i="1"/>
  <c r="G6" i="1"/>
  <c r="O7" i="2"/>
  <c r="O9" i="2" s="1"/>
  <c r="J20" i="2"/>
  <c r="I15" i="1"/>
  <c r="G9" i="1" s="1"/>
  <c r="J6" i="1"/>
  <c r="J7" i="1" s="1"/>
  <c r="J8" i="1"/>
  <c r="J8" i="2"/>
  <c r="J14" i="1" l="1"/>
  <c r="K14" i="1" s="1"/>
  <c r="L14" i="1" s="1"/>
  <c r="G6" i="2"/>
  <c r="G8" i="2"/>
</calcChain>
</file>

<file path=xl/sharedStrings.xml><?xml version="1.0" encoding="utf-8"?>
<sst xmlns="http://schemas.openxmlformats.org/spreadsheetml/2006/main" count="163" uniqueCount="54">
  <si>
    <t>Dickey-Fuller Test</t>
  </si>
  <si>
    <t>time</t>
  </si>
  <si>
    <t>profit</t>
  </si>
  <si>
    <t>Δ profit</t>
  </si>
  <si>
    <t>Regression Analysis</t>
  </si>
  <si>
    <t>DF Test</t>
  </si>
  <si>
    <t>Diff Data:</t>
  </si>
  <si>
    <t>ADF Test</t>
  </si>
  <si>
    <t>OVERALL FIT</t>
  </si>
  <si>
    <t>n</t>
  </si>
  <si>
    <t>data</t>
  </si>
  <si>
    <t>criteria</t>
  </si>
  <si>
    <t>none</t>
  </si>
  <si>
    <t>Multiple R</t>
  </si>
  <si>
    <t>AIC</t>
  </si>
  <si>
    <t>alpha</t>
  </si>
  <si>
    <t>drift</t>
  </si>
  <si>
    <t>no</t>
  </si>
  <si>
    <t>R Square</t>
  </si>
  <si>
    <t>AICc</t>
  </si>
  <si>
    <t>tau</t>
  </si>
  <si>
    <t>trend</t>
  </si>
  <si>
    <t>Adjusted R Square</t>
  </si>
  <si>
    <t>BSC</t>
  </si>
  <si>
    <t>tau-crit</t>
  </si>
  <si>
    <t>lag</t>
  </si>
  <si>
    <t>Standard Error</t>
  </si>
  <si>
    <t>stationary</t>
  </si>
  <si>
    <t>Observations</t>
  </si>
  <si>
    <t>ANOVA</t>
  </si>
  <si>
    <t>Alpha</t>
  </si>
  <si>
    <t>df</t>
  </si>
  <si>
    <t>SS</t>
  </si>
  <si>
    <t>MS</t>
  </si>
  <si>
    <t>F</t>
  </si>
  <si>
    <t>p-value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</si>
  <si>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</si>
  <si>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</si>
  <si>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</si>
  <si>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</si>
  <si>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</si>
  <si>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</si>
  <si>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</si>
  <si>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</si>
  <si>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</si>
  <si>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Profit</t>
  </si>
  <si>
    <t>mean</t>
  </si>
  <si>
    <t>SBC</t>
  </si>
  <si>
    <t>Intercept</t>
  </si>
  <si>
    <t>vif</t>
  </si>
  <si>
    <t>Time</t>
  </si>
  <si>
    <t>Real Statistics Using Excel</t>
  </si>
  <si>
    <t>Updated</t>
  </si>
  <si>
    <t>Copyright © 2013 - 2026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</si>
</sst>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2" fillId="0" borderId="0" xfId="0" applyFont="1"/>
    <xf numFmtId="164" fontId="0" fillId="0" borderId="0" xfId="1" applyFont="1"/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2" xfId="0" applyBorder="1"/>
    <xf numFmtId="0" fontId="0" fillId="0" borderId="3" xfId="0" applyBorder="1"/>
    <xf numFmtId="0" fontId="4" fillId="0" borderId="4" xfId="0" applyFont="1" applyBorder="1" applyAlignment="1">
      <alignment horizontal="center"/>
    </xf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right"/>
    </xf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10" xfId="0" applyBorder="1"/>
    <xf numFmtId="0" fontId="0" fillId="0" borderId="6" xfId="0" applyBorder="1" applyAlignment="1">
      <alignment horizontal="right"/>
    </xf>
    <xf numFmtId="0" fontId="0" fillId="0" borderId="9" xfId="0" applyBorder="1"/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7" xfId="0" applyBorder="1" applyAlignment="1">
      <alignment horizontal="center"/>
    </xf>
    <xf numFmtId="164" fontId="0" fillId="0" borderId="7" xfId="0" applyNumberFormat="1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3" xfId="0" applyBorder="1"/>
    <xf numFmtId="15" fontId="0" fillId="0" borderId="0" xfId="0" applyNumberFormat="1"/>
    <xf numFmtId="0" fontId="5" fillId="0" borderId="0" xfId="0" applyFont="1"/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Daily Winnings/Losses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'DF 0'!$B$4:$B$28</c:f>
              <c:numCache>
                <c:formatCode>_-* #,##0.00_-;\-* #,##0.00_-;_-* "-"??_-;_-@_-</c:formatCode>
                <c:ptCount val="25"/>
                <c:pt idx="0">
                  <c:v>50</c:v>
                </c:pt>
                <c:pt idx="1">
                  <c:v>120.83</c:v>
                </c:pt>
                <c:pt idx="2">
                  <c:v>-25.43</c:v>
                </c:pt>
                <c:pt idx="3">
                  <c:v>31.72</c:v>
                </c:pt>
                <c:pt idx="4">
                  <c:v>94.79</c:v>
                </c:pt>
                <c:pt idx="5">
                  <c:v>61.06</c:v>
                </c:pt>
                <c:pt idx="6">
                  <c:v>87.51</c:v>
                </c:pt>
                <c:pt idx="7">
                  <c:v>-65.88</c:v>
                </c:pt>
                <c:pt idx="8">
                  <c:v>30.4</c:v>
                </c:pt>
                <c:pt idx="9">
                  <c:v>65.489999999999995</c:v>
                </c:pt>
                <c:pt idx="10">
                  <c:v>15.13</c:v>
                </c:pt>
                <c:pt idx="11">
                  <c:v>8.23</c:v>
                </c:pt>
                <c:pt idx="12">
                  <c:v>-18.71</c:v>
                </c:pt>
                <c:pt idx="13">
                  <c:v>-29.79</c:v>
                </c:pt>
                <c:pt idx="14">
                  <c:v>-97</c:v>
                </c:pt>
                <c:pt idx="15">
                  <c:v>42.43</c:v>
                </c:pt>
                <c:pt idx="16">
                  <c:v>258.7</c:v>
                </c:pt>
                <c:pt idx="17">
                  <c:v>6.83</c:v>
                </c:pt>
                <c:pt idx="18">
                  <c:v>45.63</c:v>
                </c:pt>
                <c:pt idx="19">
                  <c:v>-56.41</c:v>
                </c:pt>
                <c:pt idx="20">
                  <c:v>-101.23</c:v>
                </c:pt>
                <c:pt idx="21">
                  <c:v>-143.21</c:v>
                </c:pt>
                <c:pt idx="22">
                  <c:v>-286.77999999999997</c:v>
                </c:pt>
                <c:pt idx="23">
                  <c:v>-197.79</c:v>
                </c:pt>
                <c:pt idx="24">
                  <c:v>-236.75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C6-44C5-B127-AB01546FD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4786216"/>
        <c:axId val="494787784"/>
      </c:lineChart>
      <c:catAx>
        <c:axId val="49478621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87784"/>
        <c:crosses val="autoZero"/>
        <c:auto val="1"/>
        <c:lblAlgn val="ctr"/>
        <c:lblOffset val="100"/>
        <c:noMultiLvlLbl val="0"/>
      </c:catAx>
      <c:valAx>
        <c:axId val="494787784"/>
        <c:scaling>
          <c:orientation val="minMax"/>
          <c:min val="-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_-;\-[$$-409]* #,##0_-;_-[$$-409]* &quot;-&quot;_-;_-@_-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786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20</xdr:row>
      <xdr:rowOff>114300</xdr:rowOff>
    </xdr:from>
    <xdr:to>
      <xdr:col>12</xdr:col>
      <xdr:colOff>219075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1A5AA0E-E424-4B09-B5A2-932A3C18AA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Time%20Series%20Examples%2027%20January%202022.xlsx" TargetMode="External"/><Relationship Id="rId1" Type="http://schemas.openxmlformats.org/officeDocument/2006/relationships/externalLinkPath" Target="/38f5cd2f1f925cfd/Documenti/A%20Real%20Statistics%202020/Examples/Real%20Statistics%20Time%20Series%20Examples%2027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Error"/>
      <sheetName val="DM"/>
      <sheetName val="PT"/>
      <sheetName val="Moving"/>
      <sheetName val="Moving 1"/>
      <sheetName val="Moving 1a"/>
      <sheetName val="Weighted"/>
      <sheetName val="Weighted 2"/>
      <sheetName val="Exp"/>
      <sheetName val="Exp 1"/>
      <sheetName val="Exp 1a"/>
      <sheetName val="Exp 2"/>
      <sheetName val="Exp 3"/>
      <sheetName val="Holt"/>
      <sheetName val="Holt 2"/>
      <sheetName val="Holt 3"/>
      <sheetName val="Holt 4"/>
      <sheetName val="Holt 5"/>
      <sheetName val="Holt-Winter"/>
      <sheetName val="Holt-Winter 1"/>
      <sheetName val="Holt-Winter 2"/>
      <sheetName val="Holt-Winter 3"/>
      <sheetName val="Holt-Winters 4"/>
      <sheetName val="Holt-Winters 4a"/>
      <sheetName val="Holt-Winters 5"/>
      <sheetName val="Holt Winters 6"/>
      <sheetName val="Stationary"/>
      <sheetName val="ACF 0"/>
      <sheetName val="ACF"/>
      <sheetName val="PACF 1"/>
      <sheetName val="Correlogram"/>
      <sheetName val="WN 1"/>
      <sheetName val="RW 1"/>
      <sheetName val="RW 1a"/>
      <sheetName val="DT 1"/>
      <sheetName val="DT 1a"/>
      <sheetName val="Test 1"/>
      <sheetName val="Test 2"/>
      <sheetName val="DF 0"/>
      <sheetName val="DF 1"/>
      <sheetName val="DF 2"/>
      <sheetName val="ADF"/>
      <sheetName val="PP KPSS"/>
      <sheetName val="Missing 1"/>
      <sheetName val="Missing 2"/>
      <sheetName val="Missing 3"/>
      <sheetName val="Missing 4"/>
      <sheetName val="AR 1"/>
      <sheetName val="AR 1a"/>
      <sheetName val="AR 1b"/>
      <sheetName val="AR 1c"/>
      <sheetName val="AR 1d"/>
      <sheetName val="AR 2"/>
      <sheetName val="AR 2a"/>
      <sheetName val="AR 2b"/>
      <sheetName val="AR 2c"/>
      <sheetName val="AR 2d"/>
      <sheetName val="AR 3"/>
      <sheetName val="AR 4"/>
      <sheetName val="MA"/>
      <sheetName val="MA 1"/>
      <sheetName val="MA 2"/>
      <sheetName val="MA 3"/>
      <sheetName val="MA 4"/>
      <sheetName val="MA 5"/>
      <sheetName val="MA 6"/>
      <sheetName val="MA 7"/>
      <sheetName val="MA 8"/>
      <sheetName val="ARMA 1.1"/>
      <sheetName val="ARMA 1.1a"/>
      <sheetName val="ARMA 1.1b"/>
      <sheetName val="ARMA 1.1c"/>
      <sheetName val="ARMA 1.1d"/>
      <sheetName val="ARMA 1.1dd"/>
      <sheetName val="ARMA 1.1e"/>
      <sheetName val="ARMA 1.1ee"/>
      <sheetName val="ARMA 1.1f"/>
      <sheetName val="ARMA 2.1"/>
      <sheetName val="ARMA 2.2"/>
      <sheetName val="Diff"/>
      <sheetName val="ARIMA 1"/>
      <sheetName val="ARIMA 1a"/>
      <sheetName val="ARIMA 2"/>
      <sheetName val="ARIMA 2a"/>
      <sheetName val="ARIMA 3"/>
      <sheetName val="ARIMA 3a"/>
      <sheetName val="SARIMA"/>
      <sheetName val="SARIMA 1"/>
      <sheetName val="MK"/>
      <sheetName val="Sen"/>
      <sheetName val="MK Tool"/>
      <sheetName val="MK + Sen"/>
      <sheetName val="Granger 1"/>
      <sheetName val="Granger 2"/>
      <sheetName val="Granger 3"/>
      <sheetName val="Granger 4"/>
      <sheetName val="Engle"/>
      <sheetName val="Cross"/>
      <sheetName val="ARIMAX"/>
      <sheetName val="ARIMAX 1"/>
      <sheetName val="Crime"/>
      <sheetName val="Diff 2"/>
      <sheetName val="Demean 2"/>
      <sheetName val="Diff 3"/>
      <sheetName val="Demean 3"/>
      <sheetName val="LSDV"/>
      <sheetName val="REM"/>
      <sheetName val="Markov"/>
      <sheetName val="Markov 1"/>
      <sheetName val="ADF Table"/>
      <sheetName val="EG Table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4">
          <cell r="B4">
            <v>50</v>
          </cell>
        </row>
        <row r="5">
          <cell r="B5">
            <v>120.83</v>
          </cell>
        </row>
        <row r="6">
          <cell r="B6">
            <v>-25.43</v>
          </cell>
        </row>
        <row r="7">
          <cell r="B7">
            <v>31.72</v>
          </cell>
        </row>
        <row r="8">
          <cell r="B8">
            <v>94.79</v>
          </cell>
        </row>
        <row r="9">
          <cell r="B9">
            <v>61.06</v>
          </cell>
        </row>
        <row r="10">
          <cell r="B10">
            <v>87.51</v>
          </cell>
        </row>
        <row r="11">
          <cell r="B11">
            <v>-65.88</v>
          </cell>
        </row>
        <row r="12">
          <cell r="B12">
            <v>30.4</v>
          </cell>
        </row>
        <row r="13">
          <cell r="B13">
            <v>65.489999999999995</v>
          </cell>
        </row>
        <row r="14">
          <cell r="B14">
            <v>15.13</v>
          </cell>
        </row>
        <row r="15">
          <cell r="B15">
            <v>8.23</v>
          </cell>
        </row>
        <row r="16">
          <cell r="B16">
            <v>-18.71</v>
          </cell>
        </row>
        <row r="17">
          <cell r="B17">
            <v>-29.79</v>
          </cell>
        </row>
        <row r="18">
          <cell r="B18">
            <v>-97</v>
          </cell>
        </row>
        <row r="19">
          <cell r="B19">
            <v>42.43</v>
          </cell>
        </row>
        <row r="20">
          <cell r="B20">
            <v>258.7</v>
          </cell>
        </row>
        <row r="21">
          <cell r="B21">
            <v>6.83</v>
          </cell>
        </row>
        <row r="22">
          <cell r="B22">
            <v>45.63</v>
          </cell>
        </row>
        <row r="23">
          <cell r="B23">
            <v>-56.41</v>
          </cell>
        </row>
        <row r="24">
          <cell r="B24">
            <v>-101.23</v>
          </cell>
        </row>
        <row r="25">
          <cell r="B25">
            <v>-143.21</v>
          </cell>
        </row>
        <row r="26">
          <cell r="B26">
            <v>-286.77999999999997</v>
          </cell>
        </row>
        <row r="27">
          <cell r="B27">
            <v>-197.79</v>
          </cell>
        </row>
        <row r="28">
          <cell r="B28">
            <v>-236.75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CF3A6-3C18-4222-BD80-FE4831A6A641}"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51</v>
      </c>
    </row>
    <row r="2" spans="1:13" x14ac:dyDescent="0.35">
      <c r="A2" t="s">
        <v>0</v>
      </c>
    </row>
    <row r="4" spans="1:13" x14ac:dyDescent="0.35">
      <c r="A4" t="s">
        <v>52</v>
      </c>
      <c r="B4" s="27">
        <v>46037</v>
      </c>
    </row>
    <row r="6" spans="1:13" x14ac:dyDescent="0.35">
      <c r="A6" s="28" t="s">
        <v>53</v>
      </c>
    </row>
    <row r="10" spans="1:13" ht="18.5" x14ac:dyDescent="0.45">
      <c r="M10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43FD2-B307-4DFC-B096-6326FE5A31AF}">
  <dimension ref="A1:U30"/>
  <sheetViews>
    <sheetView zoomScaleNormal="100" workbookViewId="0"/>
  </sheetViews>
  <sheetFormatPr defaultRowHeight="14.5" x14ac:dyDescent="0.35"/>
  <cols>
    <col min="2" max="2" width="8.7265625" style="7"/>
    <col min="3" max="3" width="4.453125" customWidth="1"/>
    <col min="6" max="6" width="16.81640625" customWidth="1"/>
    <col min="14" max="14" width="9.453125" customWidth="1"/>
    <col min="20" max="20" width="10.7265625" customWidth="1"/>
  </cols>
  <sheetData>
    <row r="1" spans="1:21" x14ac:dyDescent="0.35">
      <c r="A1" s="1" t="s">
        <v>0</v>
      </c>
      <c r="B1" s="2"/>
    </row>
    <row r="3" spans="1:21" x14ac:dyDescent="0.35">
      <c r="A3" s="3" t="s">
        <v>1</v>
      </c>
      <c r="B3" s="4" t="s">
        <v>2</v>
      </c>
      <c r="D3" s="5" t="s">
        <v>3</v>
      </c>
      <c r="F3" t="s">
        <v>4</v>
      </c>
      <c r="N3" t="s">
        <v>5</v>
      </c>
      <c r="Q3" t="s">
        <v>6</v>
      </c>
      <c r="R3">
        <v>0</v>
      </c>
      <c r="T3" t="s">
        <v>7</v>
      </c>
    </row>
    <row r="4" spans="1:21" ht="15" thickBot="1" x14ac:dyDescent="0.4">
      <c r="A4" s="6">
        <v>1</v>
      </c>
      <c r="B4" s="7">
        <v>50</v>
      </c>
      <c r="E4" s="7"/>
    </row>
    <row r="5" spans="1:21" ht="15.5" thickTop="1" thickBot="1" x14ac:dyDescent="0.4">
      <c r="A5" s="6">
        <f>A4+1</f>
        <v>2</v>
      </c>
      <c r="B5" s="7">
        <v>120.83</v>
      </c>
      <c r="D5" s="7">
        <f>B5-B4</f>
        <v>70.83</v>
      </c>
      <c r="E5" s="7"/>
      <c r="F5" s="8" t="s">
        <v>8</v>
      </c>
      <c r="G5" s="8"/>
      <c r="I5" s="8"/>
      <c r="J5" s="8"/>
      <c r="N5" t="s">
        <v>9</v>
      </c>
      <c r="O5" s="9">
        <f>A28</f>
        <v>25</v>
      </c>
      <c r="Q5" s="10" t="s">
        <v>1</v>
      </c>
      <c r="R5" s="10" t="s">
        <v>10</v>
      </c>
      <c r="T5" t="s">
        <v>11</v>
      </c>
      <c r="U5" s="11" t="s">
        <v>12</v>
      </c>
    </row>
    <row r="6" spans="1:21" ht="15" thickTop="1" x14ac:dyDescent="0.35">
      <c r="A6" s="6">
        <f t="shared" ref="A6:A28" si="0">A5+1</f>
        <v>3</v>
      </c>
      <c r="B6" s="7">
        <v>-25.43</v>
      </c>
      <c r="D6" s="7">
        <f t="shared" ref="D6:D28" si="1">B6-B5</f>
        <v>-146.26</v>
      </c>
      <c r="E6" s="7"/>
      <c r="F6" t="s">
        <v>13</v>
      </c>
      <c r="G6" t="e">
        <f ca="1">SQRT(G7)</f>
        <v>#NAME?</v>
      </c>
      <c r="I6" t="s">
        <v>14</v>
      </c>
      <c r="J6" t="e">
        <f ca="1">G10*LN(H15/G10)+2*G14</f>
        <v>#NAME?</v>
      </c>
      <c r="N6" t="s">
        <v>15</v>
      </c>
      <c r="O6" s="12">
        <f>K12</f>
        <v>0.05</v>
      </c>
      <c r="Q6">
        <v>1</v>
      </c>
      <c r="R6" t="e">
        <f t="array" aca="1" ref="R6:R30" ca="1">ADIFF(B4:B28,R3)</f>
        <v>#NAME?</v>
      </c>
      <c r="T6" t="s">
        <v>16</v>
      </c>
      <c r="U6" s="14" t="s">
        <v>17</v>
      </c>
    </row>
    <row r="7" spans="1:21" x14ac:dyDescent="0.35">
      <c r="A7" s="6">
        <f t="shared" si="0"/>
        <v>4</v>
      </c>
      <c r="B7" s="7">
        <v>31.72</v>
      </c>
      <c r="D7" s="7">
        <f t="shared" si="1"/>
        <v>57.15</v>
      </c>
      <c r="E7" s="7"/>
      <c r="F7" t="s">
        <v>18</v>
      </c>
      <c r="G7" t="e">
        <f ca="1">H14/H16</f>
        <v>#NAME?</v>
      </c>
      <c r="I7" t="s">
        <v>19</v>
      </c>
      <c r="J7" t="e">
        <f ca="1">J6+2*(G14+1)*(G14+2)/(G10-G14-2)</f>
        <v>#NAME?</v>
      </c>
      <c r="N7" t="s">
        <v>20</v>
      </c>
      <c r="O7" s="12" t="e">
        <f ca="1">I19</f>
        <v>#NAME?</v>
      </c>
      <c r="Q7">
        <f>Q6+1</f>
        <v>2</v>
      </c>
      <c r="R7" t="e">
        <f ca="1"/>
        <v>#NAME?</v>
      </c>
      <c r="T7" t="s">
        <v>21</v>
      </c>
      <c r="U7" s="14" t="s">
        <v>17</v>
      </c>
    </row>
    <row r="8" spans="1:21" x14ac:dyDescent="0.35">
      <c r="A8" s="6">
        <f t="shared" si="0"/>
        <v>5</v>
      </c>
      <c r="B8" s="7">
        <v>94.79</v>
      </c>
      <c r="D8" s="7">
        <f t="shared" si="1"/>
        <v>63.070000000000007</v>
      </c>
      <c r="E8" s="7"/>
      <c r="F8" t="s">
        <v>22</v>
      </c>
      <c r="G8" t="e">
        <f ca="1">1-(1-G7)*G10/(G10-G14)</f>
        <v>#NAME?</v>
      </c>
      <c r="I8" s="13" t="s">
        <v>23</v>
      </c>
      <c r="J8" s="13" t="e">
        <f ca="1">G10*LN(H15/G10)+G14*LN(G10)</f>
        <v>#NAME?</v>
      </c>
      <c r="N8" t="s">
        <v>24</v>
      </c>
      <c r="O8" s="12" t="e">
        <f ca="1">ADFCRIT(O5,0.05,0)</f>
        <v>#NAME?</v>
      </c>
      <c r="Q8">
        <f t="shared" ref="Q8:Q30" si="2">Q7+1</f>
        <v>3</v>
      </c>
      <c r="R8" t="e">
        <f ca="1"/>
        <v>#NAME?</v>
      </c>
      <c r="T8" t="s">
        <v>25</v>
      </c>
      <c r="U8" s="15">
        <v>0</v>
      </c>
    </row>
    <row r="9" spans="1:21" x14ac:dyDescent="0.35">
      <c r="A9" s="6">
        <f t="shared" si="0"/>
        <v>6</v>
      </c>
      <c r="B9" s="7">
        <v>61.06</v>
      </c>
      <c r="D9" s="7">
        <f t="shared" si="1"/>
        <v>-33.730000000000004</v>
      </c>
      <c r="E9" s="7"/>
      <c r="F9" t="s">
        <v>26</v>
      </c>
      <c r="G9" t="e">
        <f ca="1">SQRT(I15)</f>
        <v>#NAME?</v>
      </c>
      <c r="N9" t="s">
        <v>27</v>
      </c>
      <c r="O9" s="16" t="e">
        <f ca="1">IF(O7&lt;O8,"yes","no")</f>
        <v>#NAME?</v>
      </c>
      <c r="Q9">
        <f t="shared" si="2"/>
        <v>4</v>
      </c>
      <c r="R9" t="e">
        <f ca="1"/>
        <v>#NAME?</v>
      </c>
      <c r="T9" t="s">
        <v>15</v>
      </c>
      <c r="U9" s="17">
        <v>0.05</v>
      </c>
    </row>
    <row r="10" spans="1:21" x14ac:dyDescent="0.35">
      <c r="A10" s="6">
        <f t="shared" si="0"/>
        <v>7</v>
      </c>
      <c r="B10" s="7">
        <v>87.51</v>
      </c>
      <c r="D10" s="7">
        <f t="shared" si="1"/>
        <v>26.450000000000003</v>
      </c>
      <c r="E10" s="7"/>
      <c r="F10" s="13" t="s">
        <v>28</v>
      </c>
      <c r="G10" s="13">
        <f>COUNT(D5:D28)</f>
        <v>24</v>
      </c>
      <c r="Q10">
        <f t="shared" si="2"/>
        <v>5</v>
      </c>
      <c r="R10" t="e">
        <f ca="1"/>
        <v>#NAME?</v>
      </c>
    </row>
    <row r="11" spans="1:21" x14ac:dyDescent="0.35">
      <c r="A11" s="6">
        <f t="shared" si="0"/>
        <v>8</v>
      </c>
      <c r="B11" s="7">
        <v>-65.88</v>
      </c>
      <c r="D11" s="7">
        <f t="shared" si="1"/>
        <v>-153.38999999999999</v>
      </c>
      <c r="E11" s="7"/>
      <c r="Q11">
        <f t="shared" si="2"/>
        <v>6</v>
      </c>
      <c r="R11" t="e">
        <f ca="1"/>
        <v>#NAME?</v>
      </c>
      <c r="T11" t="e">
        <f t="array" aca="1" ref="T11:U18" ca="1">ADFTEST(R6:R30,TRUE,U8,U5,0,U9)</f>
        <v>#NAME?</v>
      </c>
      <c r="U11" s="9" t="e">
        <f ca="1"/>
        <v>#NAME?</v>
      </c>
    </row>
    <row r="12" spans="1:21" ht="15" thickBot="1" x14ac:dyDescent="0.4">
      <c r="A12" s="6">
        <f t="shared" si="0"/>
        <v>9</v>
      </c>
      <c r="B12" s="7">
        <v>30.4</v>
      </c>
      <c r="D12" s="7">
        <f t="shared" si="1"/>
        <v>96.28</v>
      </c>
      <c r="E12" s="7"/>
      <c r="F12" t="s">
        <v>29</v>
      </c>
      <c r="J12" s="6" t="s">
        <v>30</v>
      </c>
      <c r="K12" s="6">
        <v>0.05</v>
      </c>
      <c r="Q12">
        <f t="shared" si="2"/>
        <v>7</v>
      </c>
      <c r="R12" t="e">
        <f ca="1"/>
        <v>#NAME?</v>
      </c>
      <c r="T12" t="e">
        <f ca="1"/>
        <v>#NAME?</v>
      </c>
      <c r="U12" s="12" t="e">
        <f ca="1"/>
        <v>#NAME?</v>
      </c>
    </row>
    <row r="13" spans="1:21" ht="15" thickTop="1" x14ac:dyDescent="0.35">
      <c r="A13" s="6">
        <f t="shared" si="0"/>
        <v>10</v>
      </c>
      <c r="B13" s="7">
        <v>65.489999999999995</v>
      </c>
      <c r="D13" s="7">
        <f t="shared" si="1"/>
        <v>35.089999999999996</v>
      </c>
      <c r="E13" s="7"/>
      <c r="F13" s="10"/>
      <c r="G13" s="10" t="s">
        <v>31</v>
      </c>
      <c r="H13" s="10" t="s">
        <v>32</v>
      </c>
      <c r="I13" s="10" t="s">
        <v>33</v>
      </c>
      <c r="J13" s="10" t="s">
        <v>34</v>
      </c>
      <c r="K13" s="10" t="s">
        <v>35</v>
      </c>
      <c r="L13" s="10" t="s">
        <v>36</v>
      </c>
      <c r="Q13">
        <f t="shared" si="2"/>
        <v>8</v>
      </c>
      <c r="R13" t="e">
        <f ca="1"/>
        <v>#NAME?</v>
      </c>
      <c r="T13" t="e">
        <f ca="1"/>
        <v>#NAME?</v>
      </c>
      <c r="U13" s="18" t="e">
        <f ca="1"/>
        <v>#NAME?</v>
      </c>
    </row>
    <row r="14" spans="1:21" x14ac:dyDescent="0.35">
      <c r="A14" s="6">
        <f t="shared" si="0"/>
        <v>11</v>
      </c>
      <c r="B14" s="7">
        <v>15.13</v>
      </c>
      <c r="D14" s="7">
        <f t="shared" si="1"/>
        <v>-50.359999999999992</v>
      </c>
      <c r="E14" s="7"/>
      <c r="F14" t="s">
        <v>37</v>
      </c>
      <c r="G14">
        <f>COUNT(B4)</f>
        <v>1</v>
      </c>
      <c r="H14" t="e">
        <f ca="1">SUMSQ(MMULT(B4:B27,G19))</f>
        <v>#NAME?</v>
      </c>
      <c r="I14" t="e">
        <f ca="1">H14/G14</f>
        <v>#NAME?</v>
      </c>
      <c r="J14" t="e">
        <f ca="1">I14/I15</f>
        <v>#NAME?</v>
      </c>
      <c r="K14" t="e">
        <f ca="1">FDIST(J14,G14,G15)</f>
        <v>#NAME?</v>
      </c>
      <c r="L14" s="6" t="e">
        <f ca="1">IF(K14&lt;K12,"yes","no")</f>
        <v>#NAME?</v>
      </c>
      <c r="Q14">
        <f t="shared" si="2"/>
        <v>9</v>
      </c>
      <c r="R14" t="e">
        <f ca="1"/>
        <v>#NAME?</v>
      </c>
      <c r="T14" t="e">
        <f ca="1"/>
        <v>#NAME?</v>
      </c>
      <c r="U14" s="12" t="e">
        <f ca="1"/>
        <v>#NAME?</v>
      </c>
    </row>
    <row r="15" spans="1:21" x14ac:dyDescent="0.35">
      <c r="A15" s="6">
        <f t="shared" si="0"/>
        <v>12</v>
      </c>
      <c r="B15" s="7">
        <v>8.23</v>
      </c>
      <c r="D15" s="7">
        <f t="shared" si="1"/>
        <v>-6.9</v>
      </c>
      <c r="E15" s="7"/>
      <c r="F15" t="s">
        <v>38</v>
      </c>
      <c r="G15">
        <f>G16-G14</f>
        <v>23</v>
      </c>
      <c r="H15" t="e">
        <f ca="1">H16-H14</f>
        <v>#NAME?</v>
      </c>
      <c r="I15" t="e">
        <f ca="1">H15/G15</f>
        <v>#NAME?</v>
      </c>
      <c r="Q15">
        <f t="shared" si="2"/>
        <v>10</v>
      </c>
      <c r="R15" t="e">
        <f ca="1"/>
        <v>#NAME?</v>
      </c>
      <c r="T15" t="e">
        <f ca="1"/>
        <v>#NAME?</v>
      </c>
      <c r="U15" s="12" t="e">
        <f ca="1"/>
        <v>#NAME?</v>
      </c>
    </row>
    <row r="16" spans="1:21" x14ac:dyDescent="0.35">
      <c r="A16" s="6">
        <f t="shared" si="0"/>
        <v>13</v>
      </c>
      <c r="B16" s="7">
        <v>-18.71</v>
      </c>
      <c r="D16" s="7">
        <f t="shared" si="1"/>
        <v>-26.94</v>
      </c>
      <c r="E16" s="7"/>
      <c r="F16" s="13" t="s">
        <v>39</v>
      </c>
      <c r="G16" s="13">
        <f>G10</f>
        <v>24</v>
      </c>
      <c r="H16" s="13">
        <f>SUMSQ(D5:D28)</f>
        <v>252859.36729999998</v>
      </c>
      <c r="I16" s="13"/>
      <c r="J16" s="13"/>
      <c r="K16" s="13"/>
      <c r="L16" s="13"/>
      <c r="Q16">
        <f t="shared" si="2"/>
        <v>11</v>
      </c>
      <c r="R16" t="e">
        <f ca="1"/>
        <v>#NAME?</v>
      </c>
      <c r="T16" t="e">
        <f ca="1"/>
        <v>#NAME?</v>
      </c>
      <c r="U16" s="12" t="e">
        <f ca="1"/>
        <v>#NAME?</v>
      </c>
    </row>
    <row r="17" spans="1:21" ht="15" thickBot="1" x14ac:dyDescent="0.4">
      <c r="A17" s="6">
        <f t="shared" si="0"/>
        <v>14</v>
      </c>
      <c r="B17" s="7">
        <v>-29.79</v>
      </c>
      <c r="D17" s="7">
        <f t="shared" si="1"/>
        <v>-11.079999999999998</v>
      </c>
      <c r="E17" s="7"/>
      <c r="Q17">
        <f t="shared" si="2"/>
        <v>12</v>
      </c>
      <c r="R17" t="e">
        <f ca="1"/>
        <v>#NAME?</v>
      </c>
      <c r="T17" t="e">
        <f ca="1"/>
        <v>#NAME?</v>
      </c>
      <c r="U17" s="12" t="e">
        <f ca="1"/>
        <v>#NAME?</v>
      </c>
    </row>
    <row r="18" spans="1:21" ht="15" thickTop="1" x14ac:dyDescent="0.35">
      <c r="A18" s="6">
        <f t="shared" si="0"/>
        <v>15</v>
      </c>
      <c r="B18" s="7">
        <v>-97</v>
      </c>
      <c r="D18" s="7">
        <f t="shared" si="1"/>
        <v>-67.210000000000008</v>
      </c>
      <c r="E18" s="7"/>
      <c r="F18" s="10"/>
      <c r="G18" s="10" t="s">
        <v>40</v>
      </c>
      <c r="H18" s="10" t="s">
        <v>41</v>
      </c>
      <c r="I18" s="10" t="s">
        <v>42</v>
      </c>
      <c r="J18" s="10" t="s">
        <v>35</v>
      </c>
      <c r="K18" s="10" t="s">
        <v>43</v>
      </c>
      <c r="L18" s="10" t="s">
        <v>44</v>
      </c>
      <c r="M18" s="20"/>
      <c r="N18" s="20"/>
      <c r="O18" s="20"/>
      <c r="Q18">
        <f t="shared" si="2"/>
        <v>13</v>
      </c>
      <c r="R18" t="e">
        <f ca="1"/>
        <v>#NAME?</v>
      </c>
      <c r="T18" t="e">
        <f ca="1"/>
        <v>#NAME?</v>
      </c>
      <c r="U18" s="19" t="e">
        <f ca="1"/>
        <v>#NAME?</v>
      </c>
    </row>
    <row r="19" spans="1:21" x14ac:dyDescent="0.35">
      <c r="A19" s="6">
        <f t="shared" si="0"/>
        <v>16</v>
      </c>
      <c r="B19" s="7">
        <v>42.43</v>
      </c>
      <c r="D19" s="7">
        <f t="shared" si="1"/>
        <v>139.43</v>
      </c>
      <c r="E19" s="7"/>
      <c r="F19" s="21" t="s">
        <v>45</v>
      </c>
      <c r="G19" s="21" t="e">
        <f t="array" aca="1" ref="G19:H19" ca="1">RegCoeff(B4:B27,D5:D28,FALSE)</f>
        <v>#NAME?</v>
      </c>
      <c r="H19" s="21" t="e">
        <f ca="1"/>
        <v>#NAME?</v>
      </c>
      <c r="I19" s="21" t="e">
        <f ca="1">G19/H19</f>
        <v>#NAME?</v>
      </c>
      <c r="J19" s="21" t="e">
        <f ca="1">TDIST(ABS(I19),$G$15,2)</f>
        <v>#NAME?</v>
      </c>
      <c r="K19" s="21" t="e">
        <f ca="1">G19-TINV(K$12,$G$15)*H19</f>
        <v>#NAME?</v>
      </c>
      <c r="L19" s="21" t="e">
        <f ca="1">G19+TINV(K$12,$G$15)*H19</f>
        <v>#NAME?</v>
      </c>
      <c r="Q19">
        <f t="shared" si="2"/>
        <v>14</v>
      </c>
      <c r="R19" t="e">
        <f ca="1"/>
        <v>#NAME?</v>
      </c>
    </row>
    <row r="20" spans="1:21" x14ac:dyDescent="0.35">
      <c r="A20" s="6">
        <f t="shared" si="0"/>
        <v>17</v>
      </c>
      <c r="B20" s="7">
        <v>258.7</v>
      </c>
      <c r="D20" s="7">
        <f t="shared" si="1"/>
        <v>216.26999999999998</v>
      </c>
      <c r="E20" s="7"/>
      <c r="Q20">
        <f t="shared" si="2"/>
        <v>15</v>
      </c>
      <c r="R20" t="e">
        <f ca="1"/>
        <v>#NAME?</v>
      </c>
    </row>
    <row r="21" spans="1:21" x14ac:dyDescent="0.35">
      <c r="A21" s="6">
        <f t="shared" si="0"/>
        <v>18</v>
      </c>
      <c r="B21" s="7">
        <v>6.83</v>
      </c>
      <c r="D21" s="7">
        <f t="shared" si="1"/>
        <v>-251.86999999999998</v>
      </c>
      <c r="E21" s="7"/>
      <c r="Q21">
        <f t="shared" si="2"/>
        <v>16</v>
      </c>
      <c r="R21" t="e">
        <f ca="1"/>
        <v>#NAME?</v>
      </c>
    </row>
    <row r="22" spans="1:21" x14ac:dyDescent="0.35">
      <c r="A22" s="6">
        <f t="shared" si="0"/>
        <v>19</v>
      </c>
      <c r="B22" s="7">
        <v>45.63</v>
      </c>
      <c r="D22" s="7">
        <f t="shared" si="1"/>
        <v>38.800000000000004</v>
      </c>
      <c r="E22" s="7"/>
      <c r="Q22">
        <f t="shared" si="2"/>
        <v>17</v>
      </c>
      <c r="R22" t="e">
        <f ca="1"/>
        <v>#NAME?</v>
      </c>
    </row>
    <row r="23" spans="1:21" x14ac:dyDescent="0.35">
      <c r="A23" s="6">
        <f t="shared" si="0"/>
        <v>20</v>
      </c>
      <c r="B23" s="7">
        <v>-56.41</v>
      </c>
      <c r="D23" s="7">
        <f t="shared" si="1"/>
        <v>-102.03999999999999</v>
      </c>
      <c r="E23" s="7"/>
      <c r="Q23">
        <f t="shared" si="2"/>
        <v>18</v>
      </c>
      <c r="R23" t="e">
        <f ca="1"/>
        <v>#NAME?</v>
      </c>
    </row>
    <row r="24" spans="1:21" x14ac:dyDescent="0.35">
      <c r="A24" s="6">
        <f t="shared" si="0"/>
        <v>21</v>
      </c>
      <c r="B24" s="7">
        <v>-101.23</v>
      </c>
      <c r="D24" s="7">
        <f t="shared" si="1"/>
        <v>-44.820000000000007</v>
      </c>
      <c r="E24" s="7"/>
      <c r="Q24">
        <f t="shared" si="2"/>
        <v>19</v>
      </c>
      <c r="R24" t="e">
        <f ca="1"/>
        <v>#NAME?</v>
      </c>
    </row>
    <row r="25" spans="1:21" x14ac:dyDescent="0.35">
      <c r="A25" s="6">
        <f t="shared" si="0"/>
        <v>22</v>
      </c>
      <c r="B25" s="7">
        <v>-143.21</v>
      </c>
      <c r="D25" s="7">
        <f t="shared" si="1"/>
        <v>-41.980000000000004</v>
      </c>
      <c r="E25" s="7"/>
      <c r="Q25">
        <f t="shared" si="2"/>
        <v>20</v>
      </c>
      <c r="R25" t="e">
        <f ca="1"/>
        <v>#NAME?</v>
      </c>
    </row>
    <row r="26" spans="1:21" x14ac:dyDescent="0.35">
      <c r="A26" s="6">
        <f t="shared" si="0"/>
        <v>23</v>
      </c>
      <c r="B26" s="7">
        <v>-286.77999999999997</v>
      </c>
      <c r="D26" s="7">
        <f t="shared" si="1"/>
        <v>-143.56999999999996</v>
      </c>
      <c r="E26" s="7"/>
      <c r="Q26">
        <f t="shared" si="2"/>
        <v>21</v>
      </c>
      <c r="R26" t="e">
        <f ca="1"/>
        <v>#NAME?</v>
      </c>
    </row>
    <row r="27" spans="1:21" x14ac:dyDescent="0.35">
      <c r="A27" s="6">
        <f t="shared" si="0"/>
        <v>24</v>
      </c>
      <c r="B27" s="7">
        <v>-197.79</v>
      </c>
      <c r="D27" s="7">
        <f t="shared" si="1"/>
        <v>88.989999999999981</v>
      </c>
      <c r="E27" s="7"/>
      <c r="Q27">
        <f t="shared" si="2"/>
        <v>22</v>
      </c>
      <c r="R27" t="e">
        <f ca="1"/>
        <v>#NAME?</v>
      </c>
    </row>
    <row r="28" spans="1:21" x14ac:dyDescent="0.35">
      <c r="A28" s="22">
        <f t="shared" si="0"/>
        <v>25</v>
      </c>
      <c r="B28" s="23">
        <v>-236.75</v>
      </c>
      <c r="D28" s="23">
        <f t="shared" si="1"/>
        <v>-38.960000000000008</v>
      </c>
      <c r="E28" s="7"/>
      <c r="Q28">
        <f t="shared" si="2"/>
        <v>23</v>
      </c>
      <c r="R28" t="e">
        <f ca="1"/>
        <v>#NAME?</v>
      </c>
    </row>
    <row r="29" spans="1:21" x14ac:dyDescent="0.35">
      <c r="Q29">
        <f t="shared" si="2"/>
        <v>24</v>
      </c>
      <c r="R29" t="e">
        <f ca="1"/>
        <v>#NAME?</v>
      </c>
    </row>
    <row r="30" spans="1:21" x14ac:dyDescent="0.35">
      <c r="A30" s="6" t="s">
        <v>46</v>
      </c>
      <c r="B30" s="7">
        <f>AVERAGE(B4:B28)</f>
        <v>-13.609199999999996</v>
      </c>
      <c r="Q30" s="13">
        <f t="shared" si="2"/>
        <v>25</v>
      </c>
      <c r="R30" s="13" t="e">
        <f ca="1"/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2ABDC-EAF6-4C8F-8F60-8C2290BB9652}">
  <dimension ref="A1:U30"/>
  <sheetViews>
    <sheetView zoomScaleNormal="100" workbookViewId="0"/>
  </sheetViews>
  <sheetFormatPr defaultRowHeight="14.5" x14ac:dyDescent="0.35"/>
  <cols>
    <col min="2" max="2" width="8.7265625" style="7"/>
    <col min="3" max="3" width="4.453125" customWidth="1"/>
    <col min="6" max="6" width="16.81640625" customWidth="1"/>
    <col min="14" max="14" width="9.453125" customWidth="1"/>
    <col min="20" max="20" width="10.7265625" customWidth="1"/>
  </cols>
  <sheetData>
    <row r="1" spans="1:21" x14ac:dyDescent="0.35">
      <c r="A1" s="1" t="s">
        <v>0</v>
      </c>
      <c r="B1" s="2"/>
    </row>
    <row r="3" spans="1:21" x14ac:dyDescent="0.35">
      <c r="A3" s="3" t="s">
        <v>1</v>
      </c>
      <c r="B3" s="4" t="s">
        <v>2</v>
      </c>
      <c r="D3" s="5" t="s">
        <v>3</v>
      </c>
      <c r="F3" t="s">
        <v>4</v>
      </c>
      <c r="N3" t="s">
        <v>5</v>
      </c>
      <c r="Q3" t="s">
        <v>6</v>
      </c>
      <c r="R3">
        <v>0</v>
      </c>
      <c r="T3" t="s">
        <v>7</v>
      </c>
    </row>
    <row r="4" spans="1:21" ht="15" thickBot="1" x14ac:dyDescent="0.4">
      <c r="A4" s="6">
        <v>1</v>
      </c>
      <c r="B4" s="7">
        <v>50</v>
      </c>
      <c r="E4" s="7"/>
    </row>
    <row r="5" spans="1:21" ht="15.5" thickTop="1" thickBot="1" x14ac:dyDescent="0.4">
      <c r="A5" s="6">
        <f>A4+1</f>
        <v>2</v>
      </c>
      <c r="B5" s="7">
        <v>120.83</v>
      </c>
      <c r="D5" s="7">
        <f>B5-B4</f>
        <v>70.83</v>
      </c>
      <c r="E5" s="7"/>
      <c r="F5" s="8" t="s">
        <v>8</v>
      </c>
      <c r="G5" s="8"/>
      <c r="I5" s="8"/>
      <c r="J5" s="8"/>
      <c r="N5" t="s">
        <v>9</v>
      </c>
      <c r="O5" s="9">
        <f>A28</f>
        <v>25</v>
      </c>
      <c r="Q5" s="10" t="s">
        <v>1</v>
      </c>
      <c r="R5" s="10" t="s">
        <v>10</v>
      </c>
      <c r="T5" t="s">
        <v>11</v>
      </c>
      <c r="U5" s="24" t="s">
        <v>12</v>
      </c>
    </row>
    <row r="6" spans="1:21" ht="15" thickTop="1" x14ac:dyDescent="0.35">
      <c r="A6" s="6">
        <f t="shared" ref="A6:A28" si="0">A5+1</f>
        <v>3</v>
      </c>
      <c r="B6" s="7">
        <v>-25.43</v>
      </c>
      <c r="D6" s="7">
        <f t="shared" ref="D6:D28" si="1">B6-B5</f>
        <v>-146.26</v>
      </c>
      <c r="E6" s="7"/>
      <c r="F6" t="s">
        <v>13</v>
      </c>
      <c r="G6" t="e">
        <f ca="1">SQRT(G7)</f>
        <v>#NAME?</v>
      </c>
      <c r="I6" t="s">
        <v>14</v>
      </c>
      <c r="J6" t="e">
        <f ca="1">G10*LN(H15/G10)+2*(G14+1)</f>
        <v>#NAME?</v>
      </c>
      <c r="N6" t="s">
        <v>15</v>
      </c>
      <c r="O6" s="12">
        <f>K12</f>
        <v>0.05</v>
      </c>
      <c r="Q6">
        <v>1</v>
      </c>
      <c r="R6" t="e">
        <f t="array" aca="1" ref="R6:R30" ca="1">ADIFF(B4:B28,R3)</f>
        <v>#NAME?</v>
      </c>
      <c r="T6" t="s">
        <v>16</v>
      </c>
      <c r="U6" s="14" t="s">
        <v>17</v>
      </c>
    </row>
    <row r="7" spans="1:21" x14ac:dyDescent="0.35">
      <c r="A7" s="6">
        <f t="shared" si="0"/>
        <v>4</v>
      </c>
      <c r="B7" s="7">
        <v>31.72</v>
      </c>
      <c r="D7" s="7">
        <f t="shared" si="1"/>
        <v>57.15</v>
      </c>
      <c r="E7" s="7"/>
      <c r="F7" t="s">
        <v>18</v>
      </c>
      <c r="G7" t="e">
        <f ca="1">H14/H16</f>
        <v>#NAME?</v>
      </c>
      <c r="I7" t="s">
        <v>19</v>
      </c>
      <c r="J7" t="e">
        <f ca="1">J6+2*(G14+2)*(G14+3)/(G10-G14-3)</f>
        <v>#NAME?</v>
      </c>
      <c r="N7" t="s">
        <v>20</v>
      </c>
      <c r="O7" s="12" t="e">
        <f ca="1">I20</f>
        <v>#NAME?</v>
      </c>
      <c r="Q7">
        <f>Q6+1</f>
        <v>2</v>
      </c>
      <c r="R7" t="e">
        <f ca="1"/>
        <v>#NAME?</v>
      </c>
      <c r="T7" t="s">
        <v>21</v>
      </c>
      <c r="U7" s="14" t="s">
        <v>17</v>
      </c>
    </row>
    <row r="8" spans="1:21" x14ac:dyDescent="0.35">
      <c r="A8" s="6">
        <f t="shared" si="0"/>
        <v>5</v>
      </c>
      <c r="B8" s="7">
        <v>94.79</v>
      </c>
      <c r="D8" s="7">
        <f t="shared" si="1"/>
        <v>63.070000000000007</v>
      </c>
      <c r="E8" s="7"/>
      <c r="F8" t="s">
        <v>22</v>
      </c>
      <c r="G8" t="e">
        <f ca="1">1-(1-G7)*(G10-1)/(G10-G14-1)</f>
        <v>#NAME?</v>
      </c>
      <c r="I8" s="13" t="s">
        <v>47</v>
      </c>
      <c r="J8" s="13" t="e">
        <f ca="1">G10*LN(H15/G10)+(G14+1)*LN(G10)</f>
        <v>#NAME?</v>
      </c>
      <c r="N8" t="s">
        <v>24</v>
      </c>
      <c r="O8" s="12" t="e">
        <f ca="1">ADFCRIT(O5,0.05,1)</f>
        <v>#NAME?</v>
      </c>
      <c r="Q8">
        <f t="shared" ref="Q8:Q30" si="2">Q7+1</f>
        <v>3</v>
      </c>
      <c r="R8" t="e">
        <f ca="1"/>
        <v>#NAME?</v>
      </c>
      <c r="T8" t="s">
        <v>25</v>
      </c>
      <c r="U8" s="15">
        <v>0</v>
      </c>
    </row>
    <row r="9" spans="1:21" x14ac:dyDescent="0.35">
      <c r="A9" s="6">
        <f t="shared" si="0"/>
        <v>6</v>
      </c>
      <c r="B9" s="7">
        <v>61.06</v>
      </c>
      <c r="D9" s="7">
        <f t="shared" si="1"/>
        <v>-33.730000000000004</v>
      </c>
      <c r="E9" s="7"/>
      <c r="F9" t="s">
        <v>26</v>
      </c>
      <c r="G9" t="e">
        <f ca="1">SQRT(I15)</f>
        <v>#NAME?</v>
      </c>
      <c r="N9" t="s">
        <v>27</v>
      </c>
      <c r="O9" s="16" t="e">
        <f ca="1">IF(O7&lt;O8,"yes","no")</f>
        <v>#NAME?</v>
      </c>
      <c r="Q9">
        <f t="shared" si="2"/>
        <v>4</v>
      </c>
      <c r="R9" t="e">
        <f ca="1"/>
        <v>#NAME?</v>
      </c>
      <c r="T9" t="s">
        <v>15</v>
      </c>
      <c r="U9" s="17">
        <v>0.05</v>
      </c>
    </row>
    <row r="10" spans="1:21" x14ac:dyDescent="0.35">
      <c r="A10" s="6">
        <f t="shared" si="0"/>
        <v>7</v>
      </c>
      <c r="B10" s="7">
        <v>87.51</v>
      </c>
      <c r="D10" s="7">
        <f t="shared" si="1"/>
        <v>26.450000000000003</v>
      </c>
      <c r="E10" s="7"/>
      <c r="F10" s="13" t="s">
        <v>28</v>
      </c>
      <c r="G10" s="13">
        <f>COUNT(D5:D28)</f>
        <v>24</v>
      </c>
      <c r="Q10">
        <f t="shared" si="2"/>
        <v>5</v>
      </c>
      <c r="R10" t="e">
        <f ca="1"/>
        <v>#NAME?</v>
      </c>
    </row>
    <row r="11" spans="1:21" x14ac:dyDescent="0.35">
      <c r="A11" s="6">
        <f t="shared" si="0"/>
        <v>8</v>
      </c>
      <c r="B11" s="7">
        <v>-65.88</v>
      </c>
      <c r="D11" s="7">
        <f t="shared" si="1"/>
        <v>-153.38999999999999</v>
      </c>
      <c r="E11" s="7"/>
      <c r="Q11">
        <f t="shared" si="2"/>
        <v>6</v>
      </c>
      <c r="R11" t="e">
        <f ca="1"/>
        <v>#NAME?</v>
      </c>
      <c r="T11" t="e">
        <f t="array" aca="1" ref="T11:U18" ca="1">ADFTEST(R6:R30,TRUE,U8,U5,1,U9)</f>
        <v>#NAME?</v>
      </c>
      <c r="U11" s="9" t="e">
        <f ca="1"/>
        <v>#NAME?</v>
      </c>
    </row>
    <row r="12" spans="1:21" ht="15" thickBot="1" x14ac:dyDescent="0.4">
      <c r="A12" s="6">
        <f t="shared" si="0"/>
        <v>9</v>
      </c>
      <c r="B12" s="7">
        <v>30.4</v>
      </c>
      <c r="D12" s="7">
        <f t="shared" si="1"/>
        <v>96.28</v>
      </c>
      <c r="E12" s="7"/>
      <c r="F12" t="s">
        <v>29</v>
      </c>
      <c r="J12" s="6" t="s">
        <v>30</v>
      </c>
      <c r="K12" s="6">
        <v>0.05</v>
      </c>
      <c r="Q12">
        <f t="shared" si="2"/>
        <v>7</v>
      </c>
      <c r="R12" t="e">
        <f ca="1"/>
        <v>#NAME?</v>
      </c>
      <c r="T12" t="e">
        <f ca="1"/>
        <v>#NAME?</v>
      </c>
      <c r="U12" s="12" t="e">
        <f ca="1"/>
        <v>#NAME?</v>
      </c>
    </row>
    <row r="13" spans="1:21" ht="15" thickTop="1" x14ac:dyDescent="0.35">
      <c r="A13" s="6">
        <f t="shared" si="0"/>
        <v>10</v>
      </c>
      <c r="B13" s="7">
        <v>65.489999999999995</v>
      </c>
      <c r="D13" s="7">
        <f t="shared" si="1"/>
        <v>35.089999999999996</v>
      </c>
      <c r="E13" s="7"/>
      <c r="F13" s="10"/>
      <c r="G13" s="10" t="s">
        <v>31</v>
      </c>
      <c r="H13" s="10" t="s">
        <v>32</v>
      </c>
      <c r="I13" s="10" t="s">
        <v>33</v>
      </c>
      <c r="J13" s="10" t="s">
        <v>34</v>
      </c>
      <c r="K13" s="10" t="s">
        <v>35</v>
      </c>
      <c r="L13" s="10" t="s">
        <v>36</v>
      </c>
      <c r="Q13">
        <f t="shared" si="2"/>
        <v>8</v>
      </c>
      <c r="R13" t="e">
        <f ca="1"/>
        <v>#NAME?</v>
      </c>
      <c r="T13" t="e">
        <f ca="1"/>
        <v>#NAME?</v>
      </c>
      <c r="U13" s="18" t="e">
        <f ca="1"/>
        <v>#NAME?</v>
      </c>
    </row>
    <row r="14" spans="1:21" x14ac:dyDescent="0.35">
      <c r="A14" s="6">
        <f t="shared" si="0"/>
        <v>11</v>
      </c>
      <c r="B14" s="7">
        <v>15.13</v>
      </c>
      <c r="D14" s="7">
        <f t="shared" si="1"/>
        <v>-50.359999999999992</v>
      </c>
      <c r="E14" s="7"/>
      <c r="F14" t="s">
        <v>37</v>
      </c>
      <c r="G14">
        <f>COUNT(B4)</f>
        <v>1</v>
      </c>
      <c r="H14" t="e">
        <f ca="1">DEVSQ(MMULT(DEsign(B4:B27),G19:G20))</f>
        <v>#NAME?</v>
      </c>
      <c r="I14" t="e">
        <f ca="1">H14/G14</f>
        <v>#NAME?</v>
      </c>
      <c r="J14" t="e">
        <f ca="1">I14/I15</f>
        <v>#NAME?</v>
      </c>
      <c r="K14" t="e">
        <f ca="1">FDIST(J14,G14,G15)</f>
        <v>#NAME?</v>
      </c>
      <c r="L14" s="6" t="e">
        <f ca="1">IF(K14&lt;K12,"yes","no")</f>
        <v>#NAME?</v>
      </c>
      <c r="Q14">
        <f t="shared" si="2"/>
        <v>9</v>
      </c>
      <c r="R14" t="e">
        <f ca="1"/>
        <v>#NAME?</v>
      </c>
      <c r="T14" t="e">
        <f ca="1"/>
        <v>#NAME?</v>
      </c>
      <c r="U14" s="12" t="e">
        <f ca="1"/>
        <v>#NAME?</v>
      </c>
    </row>
    <row r="15" spans="1:21" x14ac:dyDescent="0.35">
      <c r="A15" s="6">
        <f t="shared" si="0"/>
        <v>12</v>
      </c>
      <c r="B15" s="7">
        <v>8.23</v>
      </c>
      <c r="D15" s="7">
        <f t="shared" si="1"/>
        <v>-6.9</v>
      </c>
      <c r="E15" s="7"/>
      <c r="F15" t="s">
        <v>38</v>
      </c>
      <c r="G15">
        <f>G16-G14</f>
        <v>22</v>
      </c>
      <c r="H15" t="e">
        <f ca="1">H16-H14</f>
        <v>#NAME?</v>
      </c>
      <c r="I15" t="e">
        <f ca="1">H15/G15</f>
        <v>#NAME?</v>
      </c>
      <c r="Q15">
        <f t="shared" si="2"/>
        <v>10</v>
      </c>
      <c r="R15" t="e">
        <f ca="1"/>
        <v>#NAME?</v>
      </c>
      <c r="T15" t="e">
        <f ca="1"/>
        <v>#NAME?</v>
      </c>
      <c r="U15" s="12" t="e">
        <f ca="1"/>
        <v>#NAME?</v>
      </c>
    </row>
    <row r="16" spans="1:21" x14ac:dyDescent="0.35">
      <c r="A16" s="6">
        <f t="shared" si="0"/>
        <v>13</v>
      </c>
      <c r="B16" s="7">
        <v>-18.71</v>
      </c>
      <c r="D16" s="7">
        <f t="shared" si="1"/>
        <v>-26.94</v>
      </c>
      <c r="E16" s="7"/>
      <c r="F16" s="13" t="s">
        <v>39</v>
      </c>
      <c r="G16" s="13">
        <f>G10-1</f>
        <v>23</v>
      </c>
      <c r="H16" s="13">
        <f>DEVSQ(D5:D28)</f>
        <v>249433.30219583327</v>
      </c>
      <c r="I16" s="13"/>
      <c r="J16" s="13"/>
      <c r="K16" s="13"/>
      <c r="L16" s="13"/>
      <c r="Q16">
        <f t="shared" si="2"/>
        <v>11</v>
      </c>
      <c r="R16" t="e">
        <f ca="1"/>
        <v>#NAME?</v>
      </c>
      <c r="T16" t="e">
        <f ca="1"/>
        <v>#NAME?</v>
      </c>
      <c r="U16" s="12" t="e">
        <f ca="1"/>
        <v>#NAME?</v>
      </c>
    </row>
    <row r="17" spans="1:21" ht="15" thickBot="1" x14ac:dyDescent="0.4">
      <c r="A17" s="6">
        <f t="shared" si="0"/>
        <v>14</v>
      </c>
      <c r="B17" s="7">
        <v>-29.79</v>
      </c>
      <c r="D17" s="7">
        <f t="shared" si="1"/>
        <v>-11.079999999999998</v>
      </c>
      <c r="E17" s="7"/>
      <c r="Q17">
        <f t="shared" si="2"/>
        <v>12</v>
      </c>
      <c r="R17" t="e">
        <f ca="1"/>
        <v>#NAME?</v>
      </c>
      <c r="T17" t="e">
        <f ca="1"/>
        <v>#NAME?</v>
      </c>
      <c r="U17" s="12" t="e">
        <f ca="1"/>
        <v>#NAME?</v>
      </c>
    </row>
    <row r="18" spans="1:21" ht="15" thickTop="1" x14ac:dyDescent="0.35">
      <c r="A18" s="6">
        <f t="shared" si="0"/>
        <v>15</v>
      </c>
      <c r="B18" s="7">
        <v>-97</v>
      </c>
      <c r="D18" s="7">
        <f t="shared" si="1"/>
        <v>-67.210000000000008</v>
      </c>
      <c r="E18" s="7"/>
      <c r="F18" s="10"/>
      <c r="G18" s="10" t="s">
        <v>40</v>
      </c>
      <c r="H18" s="10" t="s">
        <v>41</v>
      </c>
      <c r="I18" s="10" t="s">
        <v>42</v>
      </c>
      <c r="J18" s="10" t="s">
        <v>35</v>
      </c>
      <c r="K18" s="10" t="s">
        <v>43</v>
      </c>
      <c r="L18" s="10" t="s">
        <v>44</v>
      </c>
      <c r="N18" s="20"/>
      <c r="O18" s="20"/>
      <c r="Q18">
        <f t="shared" si="2"/>
        <v>13</v>
      </c>
      <c r="R18" t="e">
        <f ca="1"/>
        <v>#NAME?</v>
      </c>
      <c r="T18" t="e">
        <f ca="1"/>
        <v>#NAME?</v>
      </c>
      <c r="U18" s="16" t="e">
        <f ca="1"/>
        <v>#NAME?</v>
      </c>
    </row>
    <row r="19" spans="1:21" x14ac:dyDescent="0.35">
      <c r="A19" s="6">
        <f t="shared" si="0"/>
        <v>16</v>
      </c>
      <c r="B19" s="7">
        <v>42.43</v>
      </c>
      <c r="D19" s="7">
        <f t="shared" si="1"/>
        <v>139.43</v>
      </c>
      <c r="E19" s="7"/>
      <c r="F19" t="s">
        <v>48</v>
      </c>
      <c r="G19" t="e">
        <f t="array" aca="1" ref="G19:H20" ca="1">RegCoeff(B4:B27,D5:D28)</f>
        <v>#NAME?</v>
      </c>
      <c r="H19" t="e">
        <f ca="1"/>
        <v>#NAME?</v>
      </c>
      <c r="I19" t="e">
        <f ca="1">G19/H19</f>
        <v>#NAME?</v>
      </c>
      <c r="J19" t="e">
        <f ca="1">TDIST(ABS(I19),$G$15,2)</f>
        <v>#NAME?</v>
      </c>
      <c r="K19" t="e">
        <f ca="1">G19-TINV(K$12,$G$15)*H19</f>
        <v>#NAME?</v>
      </c>
      <c r="L19" t="e">
        <f ca="1">G19+TINV(K$12,$G$15)*H19</f>
        <v>#NAME?</v>
      </c>
      <c r="Q19">
        <f t="shared" si="2"/>
        <v>14</v>
      </c>
      <c r="R19" t="e">
        <f ca="1"/>
        <v>#NAME?</v>
      </c>
    </row>
    <row r="20" spans="1:21" x14ac:dyDescent="0.35">
      <c r="A20" s="6">
        <f t="shared" si="0"/>
        <v>17</v>
      </c>
      <c r="B20" s="7">
        <v>258.7</v>
      </c>
      <c r="D20" s="7">
        <f t="shared" si="1"/>
        <v>216.26999999999998</v>
      </c>
      <c r="E20" s="7"/>
      <c r="F20" s="13" t="s">
        <v>45</v>
      </c>
      <c r="G20" s="13" t="e">
        <f ca="1"/>
        <v>#NAME?</v>
      </c>
      <c r="H20" s="13" t="e">
        <f ca="1"/>
        <v>#NAME?</v>
      </c>
      <c r="I20" s="13" t="e">
        <f ca="1">G20/H20</f>
        <v>#NAME?</v>
      </c>
      <c r="J20" s="13" t="e">
        <f ca="1">TDIST(ABS(I20),$G$15,2)</f>
        <v>#NAME?</v>
      </c>
      <c r="K20" s="13" t="e">
        <f ca="1">G20-TINV(K$12,$G$15)*H20</f>
        <v>#NAME?</v>
      </c>
      <c r="L20" s="13" t="e">
        <f ca="1">G20+TINV(K$12,$G$15)*H20</f>
        <v>#NAME?</v>
      </c>
      <c r="Q20">
        <f t="shared" si="2"/>
        <v>15</v>
      </c>
      <c r="R20" t="e">
        <f ca="1"/>
        <v>#NAME?</v>
      </c>
    </row>
    <row r="21" spans="1:21" x14ac:dyDescent="0.35">
      <c r="A21" s="6">
        <f t="shared" si="0"/>
        <v>18</v>
      </c>
      <c r="B21" s="7">
        <v>6.83</v>
      </c>
      <c r="D21" s="7">
        <f t="shared" si="1"/>
        <v>-251.86999999999998</v>
      </c>
      <c r="E21" s="7"/>
      <c r="Q21">
        <f t="shared" si="2"/>
        <v>16</v>
      </c>
      <c r="R21" t="e">
        <f ca="1"/>
        <v>#NAME?</v>
      </c>
    </row>
    <row r="22" spans="1:21" x14ac:dyDescent="0.35">
      <c r="A22" s="6">
        <f t="shared" si="0"/>
        <v>19</v>
      </c>
      <c r="B22" s="7">
        <v>45.63</v>
      </c>
      <c r="D22" s="7">
        <f t="shared" si="1"/>
        <v>38.800000000000004</v>
      </c>
      <c r="E22" s="7"/>
      <c r="Q22">
        <f t="shared" si="2"/>
        <v>17</v>
      </c>
      <c r="R22" t="e">
        <f ca="1"/>
        <v>#NAME?</v>
      </c>
    </row>
    <row r="23" spans="1:21" x14ac:dyDescent="0.35">
      <c r="A23" s="6">
        <f t="shared" si="0"/>
        <v>20</v>
      </c>
      <c r="B23" s="7">
        <v>-56.41</v>
      </c>
      <c r="D23" s="7">
        <f t="shared" si="1"/>
        <v>-102.03999999999999</v>
      </c>
      <c r="E23" s="7"/>
      <c r="Q23">
        <f t="shared" si="2"/>
        <v>18</v>
      </c>
      <c r="R23" t="e">
        <f ca="1"/>
        <v>#NAME?</v>
      </c>
    </row>
    <row r="24" spans="1:21" x14ac:dyDescent="0.35">
      <c r="A24" s="6">
        <f t="shared" si="0"/>
        <v>21</v>
      </c>
      <c r="B24" s="7">
        <v>-101.23</v>
      </c>
      <c r="D24" s="7">
        <f t="shared" si="1"/>
        <v>-44.820000000000007</v>
      </c>
      <c r="E24" s="7"/>
      <c r="Q24">
        <f t="shared" si="2"/>
        <v>19</v>
      </c>
      <c r="R24" t="e">
        <f ca="1"/>
        <v>#NAME?</v>
      </c>
    </row>
    <row r="25" spans="1:21" x14ac:dyDescent="0.35">
      <c r="A25" s="6">
        <f t="shared" si="0"/>
        <v>22</v>
      </c>
      <c r="B25" s="7">
        <v>-143.21</v>
      </c>
      <c r="D25" s="7">
        <f t="shared" si="1"/>
        <v>-41.980000000000004</v>
      </c>
      <c r="E25" s="7"/>
      <c r="Q25">
        <f t="shared" si="2"/>
        <v>20</v>
      </c>
      <c r="R25" t="e">
        <f ca="1"/>
        <v>#NAME?</v>
      </c>
    </row>
    <row r="26" spans="1:21" x14ac:dyDescent="0.35">
      <c r="A26" s="6">
        <f t="shared" si="0"/>
        <v>23</v>
      </c>
      <c r="B26" s="7">
        <v>-286.77999999999997</v>
      </c>
      <c r="D26" s="7">
        <f t="shared" si="1"/>
        <v>-143.56999999999996</v>
      </c>
      <c r="E26" s="7"/>
      <c r="Q26">
        <f t="shared" si="2"/>
        <v>21</v>
      </c>
      <c r="R26" t="e">
        <f ca="1"/>
        <v>#NAME?</v>
      </c>
    </row>
    <row r="27" spans="1:21" x14ac:dyDescent="0.35">
      <c r="A27" s="6">
        <f t="shared" si="0"/>
        <v>24</v>
      </c>
      <c r="B27" s="7">
        <v>-197.79</v>
      </c>
      <c r="D27" s="7">
        <f t="shared" si="1"/>
        <v>88.989999999999981</v>
      </c>
      <c r="E27" s="7"/>
      <c r="Q27">
        <f t="shared" si="2"/>
        <v>22</v>
      </c>
      <c r="R27" t="e">
        <f ca="1"/>
        <v>#NAME?</v>
      </c>
    </row>
    <row r="28" spans="1:21" x14ac:dyDescent="0.35">
      <c r="A28" s="22">
        <f t="shared" si="0"/>
        <v>25</v>
      </c>
      <c r="B28" s="23">
        <v>-236.75</v>
      </c>
      <c r="D28" s="23">
        <f t="shared" si="1"/>
        <v>-38.960000000000008</v>
      </c>
      <c r="E28" s="7"/>
      <c r="Q28">
        <f t="shared" si="2"/>
        <v>23</v>
      </c>
      <c r="R28" t="e">
        <f ca="1"/>
        <v>#NAME?</v>
      </c>
    </row>
    <row r="29" spans="1:21" x14ac:dyDescent="0.35">
      <c r="Q29">
        <f t="shared" si="2"/>
        <v>24</v>
      </c>
      <c r="R29" t="e">
        <f ca="1"/>
        <v>#NAME?</v>
      </c>
    </row>
    <row r="30" spans="1:21" x14ac:dyDescent="0.35">
      <c r="A30" s="6" t="s">
        <v>46</v>
      </c>
      <c r="B30" s="7">
        <f>AVERAGE(B4:B28)</f>
        <v>-13.609199999999996</v>
      </c>
      <c r="Q30" s="13">
        <f t="shared" si="2"/>
        <v>25</v>
      </c>
      <c r="R30" s="13" t="e">
        <f ca="1"/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5411A-1C96-4877-BB38-4FCB41F5BCAE}">
  <dimension ref="A1:U30"/>
  <sheetViews>
    <sheetView workbookViewId="0"/>
  </sheetViews>
  <sheetFormatPr defaultRowHeight="14.5" x14ac:dyDescent="0.35"/>
  <cols>
    <col min="2" max="2" width="8.7265625" style="7"/>
    <col min="3" max="3" width="4.453125" customWidth="1"/>
    <col min="6" max="6" width="16.81640625" customWidth="1"/>
    <col min="14" max="14" width="10.54296875" customWidth="1"/>
    <col min="20" max="20" width="10.7265625" customWidth="1"/>
  </cols>
  <sheetData>
    <row r="1" spans="1:21" x14ac:dyDescent="0.35">
      <c r="A1" s="1" t="s">
        <v>0</v>
      </c>
      <c r="B1" s="2"/>
    </row>
    <row r="3" spans="1:21" x14ac:dyDescent="0.35">
      <c r="A3" s="3" t="s">
        <v>1</v>
      </c>
      <c r="B3" s="4" t="s">
        <v>2</v>
      </c>
      <c r="D3" s="5" t="s">
        <v>3</v>
      </c>
      <c r="F3" t="s">
        <v>4</v>
      </c>
      <c r="N3" t="s">
        <v>5</v>
      </c>
      <c r="Q3" t="s">
        <v>6</v>
      </c>
      <c r="R3">
        <v>0</v>
      </c>
      <c r="T3" t="s">
        <v>7</v>
      </c>
    </row>
    <row r="4" spans="1:21" ht="15" thickBot="1" x14ac:dyDescent="0.4">
      <c r="A4" s="6">
        <v>1</v>
      </c>
      <c r="B4" s="7">
        <v>50</v>
      </c>
      <c r="E4" s="7"/>
    </row>
    <row r="5" spans="1:21" ht="15.5" thickTop="1" thickBot="1" x14ac:dyDescent="0.4">
      <c r="A5" s="6">
        <f>A4+1</f>
        <v>2</v>
      </c>
      <c r="B5" s="7">
        <v>120.83</v>
      </c>
      <c r="D5" s="7">
        <f>B5-B4</f>
        <v>70.83</v>
      </c>
      <c r="E5" s="7"/>
      <c r="F5" s="8" t="s">
        <v>8</v>
      </c>
      <c r="G5" s="8"/>
      <c r="I5" s="8"/>
      <c r="J5" s="8"/>
      <c r="N5" t="s">
        <v>9</v>
      </c>
      <c r="O5" s="9">
        <f>A28</f>
        <v>25</v>
      </c>
      <c r="Q5" s="10" t="s">
        <v>1</v>
      </c>
      <c r="R5" s="10" t="s">
        <v>10</v>
      </c>
      <c r="T5" t="s">
        <v>11</v>
      </c>
      <c r="U5" s="24" t="s">
        <v>12</v>
      </c>
    </row>
    <row r="6" spans="1:21" ht="15" thickTop="1" x14ac:dyDescent="0.35">
      <c r="A6" s="6">
        <f t="shared" ref="A6:A28" si="0">A5+1</f>
        <v>3</v>
      </c>
      <c r="B6" s="7">
        <v>-25.43</v>
      </c>
      <c r="D6" s="7">
        <f t="shared" ref="D6:D28" si="1">B6-B5</f>
        <v>-146.26</v>
      </c>
      <c r="E6" s="7"/>
      <c r="F6" t="s">
        <v>13</v>
      </c>
      <c r="G6" t="e">
        <f ca="1">SQRT(G7)</f>
        <v>#NAME?</v>
      </c>
      <c r="I6" t="s">
        <v>14</v>
      </c>
      <c r="J6" t="e">
        <f ca="1">G10*LN(H15/G10)+2*(G14+1)</f>
        <v>#NAME?</v>
      </c>
      <c r="N6" t="s">
        <v>15</v>
      </c>
      <c r="O6" s="12">
        <f>K12</f>
        <v>0.05</v>
      </c>
      <c r="Q6">
        <v>1</v>
      </c>
      <c r="R6" t="e">
        <f t="array" aca="1" ref="R6:R30" ca="1">ADIFF(B4:B28,R3)</f>
        <v>#NAME?</v>
      </c>
      <c r="T6" t="s">
        <v>16</v>
      </c>
      <c r="U6" s="14" t="s">
        <v>17</v>
      </c>
    </row>
    <row r="7" spans="1:21" x14ac:dyDescent="0.35">
      <c r="A7" s="6">
        <f t="shared" si="0"/>
        <v>4</v>
      </c>
      <c r="B7" s="7">
        <v>31.72</v>
      </c>
      <c r="D7" s="7">
        <f t="shared" si="1"/>
        <v>57.15</v>
      </c>
      <c r="E7" s="7"/>
      <c r="F7" t="s">
        <v>18</v>
      </c>
      <c r="G7" t="e">
        <f ca="1">H14/H16</f>
        <v>#NAME?</v>
      </c>
      <c r="I7" t="s">
        <v>19</v>
      </c>
      <c r="J7" t="e">
        <f ca="1">J6+2*(G14+2)*(G14+3)/(G10-G14-3)</f>
        <v>#NAME?</v>
      </c>
      <c r="N7" t="s">
        <v>20</v>
      </c>
      <c r="O7" s="12" t="e">
        <f ca="1">I21</f>
        <v>#NAME?</v>
      </c>
      <c r="Q7">
        <f>Q6+1</f>
        <v>2</v>
      </c>
      <c r="R7" t="e">
        <f ca="1"/>
        <v>#NAME?</v>
      </c>
      <c r="T7" t="s">
        <v>21</v>
      </c>
      <c r="U7" s="14" t="s">
        <v>17</v>
      </c>
    </row>
    <row r="8" spans="1:21" x14ac:dyDescent="0.35">
      <c r="A8" s="6">
        <f t="shared" si="0"/>
        <v>5</v>
      </c>
      <c r="B8" s="7">
        <v>94.79</v>
      </c>
      <c r="D8" s="7">
        <f t="shared" si="1"/>
        <v>63.070000000000007</v>
      </c>
      <c r="E8" s="7"/>
      <c r="F8" t="s">
        <v>22</v>
      </c>
      <c r="G8" t="e">
        <f ca="1">1-(1-G7)*(G10-1)/(G10-G14-1)</f>
        <v>#NAME?</v>
      </c>
      <c r="I8" s="13" t="s">
        <v>47</v>
      </c>
      <c r="J8" s="13" t="e">
        <f ca="1">G10*LN(H15/G10)+(G14+1)*LN(G10)</f>
        <v>#NAME?</v>
      </c>
      <c r="N8" t="s">
        <v>24</v>
      </c>
      <c r="O8" s="12" t="e">
        <f ca="1">ADFCRIT(O5,0.05,2)</f>
        <v>#NAME?</v>
      </c>
      <c r="Q8">
        <f t="shared" ref="Q8:Q30" si="2">Q7+1</f>
        <v>3</v>
      </c>
      <c r="R8" t="e">
        <f ca="1"/>
        <v>#NAME?</v>
      </c>
      <c r="T8" t="s">
        <v>25</v>
      </c>
      <c r="U8" s="15">
        <v>0</v>
      </c>
    </row>
    <row r="9" spans="1:21" x14ac:dyDescent="0.35">
      <c r="A9" s="6">
        <f t="shared" si="0"/>
        <v>6</v>
      </c>
      <c r="B9" s="7">
        <v>61.06</v>
      </c>
      <c r="D9" s="7">
        <f t="shared" si="1"/>
        <v>-33.730000000000004</v>
      </c>
      <c r="E9" s="7"/>
      <c r="F9" t="s">
        <v>26</v>
      </c>
      <c r="G9" t="e">
        <f ca="1">SQRT(I15)</f>
        <v>#NAME?</v>
      </c>
      <c r="N9" t="s">
        <v>27</v>
      </c>
      <c r="O9" s="18" t="e">
        <f ca="1">IF(O7&lt;O8,"yes","no")</f>
        <v>#NAME?</v>
      </c>
      <c r="Q9">
        <f t="shared" si="2"/>
        <v>4</v>
      </c>
      <c r="R9" t="e">
        <f ca="1"/>
        <v>#NAME?</v>
      </c>
      <c r="T9" t="s">
        <v>15</v>
      </c>
      <c r="U9" s="17">
        <v>0.05</v>
      </c>
    </row>
    <row r="10" spans="1:21" x14ac:dyDescent="0.35">
      <c r="A10" s="6">
        <f t="shared" si="0"/>
        <v>7</v>
      </c>
      <c r="B10" s="7">
        <v>87.51</v>
      </c>
      <c r="D10" s="7">
        <f t="shared" si="1"/>
        <v>26.450000000000003</v>
      </c>
      <c r="E10" s="7"/>
      <c r="F10" s="13" t="s">
        <v>28</v>
      </c>
      <c r="G10" s="13">
        <f>COUNT(D5:D28)</f>
        <v>24</v>
      </c>
      <c r="N10" t="s">
        <v>35</v>
      </c>
      <c r="O10" s="16" t="e">
        <f ca="1">ADFPROB(O7,O5,2)</f>
        <v>#NAME?</v>
      </c>
      <c r="Q10">
        <f t="shared" si="2"/>
        <v>5</v>
      </c>
      <c r="R10" t="e">
        <f ca="1"/>
        <v>#NAME?</v>
      </c>
    </row>
    <row r="11" spans="1:21" x14ac:dyDescent="0.35">
      <c r="A11" s="6">
        <f t="shared" si="0"/>
        <v>8</v>
      </c>
      <c r="B11" s="7">
        <v>-65.88</v>
      </c>
      <c r="D11" s="7">
        <f t="shared" si="1"/>
        <v>-153.38999999999999</v>
      </c>
      <c r="E11" s="7"/>
      <c r="Q11">
        <f t="shared" si="2"/>
        <v>6</v>
      </c>
      <c r="R11" t="e">
        <f ca="1"/>
        <v>#NAME?</v>
      </c>
      <c r="T11" t="e">
        <f t="array" aca="1" ref="T11:U18" ca="1">ADFTEST(R6:R30,TRUE,U8,U5,2,U9)</f>
        <v>#NAME?</v>
      </c>
      <c r="U11" s="9" t="e">
        <f ca="1"/>
        <v>#NAME?</v>
      </c>
    </row>
    <row r="12" spans="1:21" ht="15" thickBot="1" x14ac:dyDescent="0.4">
      <c r="A12" s="6">
        <f t="shared" si="0"/>
        <v>9</v>
      </c>
      <c r="B12" s="7">
        <v>30.4</v>
      </c>
      <c r="D12" s="7">
        <f t="shared" si="1"/>
        <v>96.28</v>
      </c>
      <c r="E12" s="7"/>
      <c r="F12" t="s">
        <v>29</v>
      </c>
      <c r="J12" s="6" t="s">
        <v>30</v>
      </c>
      <c r="K12" s="6">
        <v>0.05</v>
      </c>
      <c r="Q12">
        <f t="shared" si="2"/>
        <v>7</v>
      </c>
      <c r="R12" t="e">
        <f ca="1"/>
        <v>#NAME?</v>
      </c>
      <c r="T12" t="e">
        <f ca="1"/>
        <v>#NAME?</v>
      </c>
      <c r="U12" s="12" t="e">
        <f ca="1"/>
        <v>#NAME?</v>
      </c>
    </row>
    <row r="13" spans="1:21" ht="15" thickTop="1" x14ac:dyDescent="0.35">
      <c r="A13" s="6">
        <f t="shared" si="0"/>
        <v>10</v>
      </c>
      <c r="B13" s="7">
        <v>65.489999999999995</v>
      </c>
      <c r="D13" s="7">
        <f t="shared" si="1"/>
        <v>35.089999999999996</v>
      </c>
      <c r="E13" s="7"/>
      <c r="F13" s="10"/>
      <c r="G13" s="10" t="s">
        <v>31</v>
      </c>
      <c r="H13" s="10" t="s">
        <v>32</v>
      </c>
      <c r="I13" s="10" t="s">
        <v>33</v>
      </c>
      <c r="J13" s="10" t="s">
        <v>34</v>
      </c>
      <c r="K13" s="10" t="s">
        <v>35</v>
      </c>
      <c r="L13" s="10" t="s">
        <v>36</v>
      </c>
      <c r="Q13">
        <f t="shared" si="2"/>
        <v>8</v>
      </c>
      <c r="R13" t="e">
        <f ca="1"/>
        <v>#NAME?</v>
      </c>
      <c r="T13" t="e">
        <f ca="1"/>
        <v>#NAME?</v>
      </c>
      <c r="U13" s="18" t="e">
        <f ca="1"/>
        <v>#NAME?</v>
      </c>
    </row>
    <row r="14" spans="1:21" x14ac:dyDescent="0.35">
      <c r="A14" s="6">
        <f t="shared" si="0"/>
        <v>11</v>
      </c>
      <c r="B14" s="7">
        <v>15.13</v>
      </c>
      <c r="D14" s="7">
        <f t="shared" si="1"/>
        <v>-50.359999999999992</v>
      </c>
      <c r="E14" s="7"/>
      <c r="F14" t="s">
        <v>37</v>
      </c>
      <c r="G14">
        <f>COUNT(A4:B4)</f>
        <v>2</v>
      </c>
      <c r="H14" t="e">
        <f ca="1">DEVSQ(MMULT(DEsign(A4:B27),G19:G21))</f>
        <v>#NAME?</v>
      </c>
      <c r="I14" t="e">
        <f ca="1">H14/G14</f>
        <v>#NAME?</v>
      </c>
      <c r="J14" t="e">
        <f ca="1">I14/I15</f>
        <v>#NAME?</v>
      </c>
      <c r="K14" t="e">
        <f ca="1">FDIST(J14,G14,G15)</f>
        <v>#NAME?</v>
      </c>
      <c r="L14" s="6" t="e">
        <f ca="1">IF(K14&lt;K12,"yes","no")</f>
        <v>#NAME?</v>
      </c>
      <c r="Q14">
        <f t="shared" si="2"/>
        <v>9</v>
      </c>
      <c r="R14" t="e">
        <f ca="1"/>
        <v>#NAME?</v>
      </c>
      <c r="T14" t="e">
        <f ca="1"/>
        <v>#NAME?</v>
      </c>
      <c r="U14" s="12" t="e">
        <f ca="1"/>
        <v>#NAME?</v>
      </c>
    </row>
    <row r="15" spans="1:21" x14ac:dyDescent="0.35">
      <c r="A15" s="6">
        <f t="shared" si="0"/>
        <v>12</v>
      </c>
      <c r="B15" s="7">
        <v>8.23</v>
      </c>
      <c r="D15" s="7">
        <f t="shared" si="1"/>
        <v>-6.9</v>
      </c>
      <c r="E15" s="7"/>
      <c r="F15" t="s">
        <v>38</v>
      </c>
      <c r="G15">
        <f>G16-G14</f>
        <v>21</v>
      </c>
      <c r="H15" t="e">
        <f ca="1">H16-H14</f>
        <v>#NAME?</v>
      </c>
      <c r="I15" t="e">
        <f ca="1">H15/G15</f>
        <v>#NAME?</v>
      </c>
      <c r="Q15">
        <f t="shared" si="2"/>
        <v>10</v>
      </c>
      <c r="R15" t="e">
        <f ca="1"/>
        <v>#NAME?</v>
      </c>
      <c r="T15" t="e">
        <f ca="1"/>
        <v>#NAME?</v>
      </c>
      <c r="U15" s="12" t="e">
        <f ca="1"/>
        <v>#NAME?</v>
      </c>
    </row>
    <row r="16" spans="1:21" x14ac:dyDescent="0.35">
      <c r="A16" s="6">
        <f t="shared" si="0"/>
        <v>13</v>
      </c>
      <c r="B16" s="7">
        <v>-18.71</v>
      </c>
      <c r="D16" s="7">
        <f t="shared" si="1"/>
        <v>-26.94</v>
      </c>
      <c r="E16" s="7"/>
      <c r="F16" s="13" t="s">
        <v>39</v>
      </c>
      <c r="G16" s="13">
        <f>G10-1</f>
        <v>23</v>
      </c>
      <c r="H16" s="13">
        <f>DEVSQ(D5:D28)</f>
        <v>249433.30219583327</v>
      </c>
      <c r="I16" s="13"/>
      <c r="J16" s="13"/>
      <c r="K16" s="13"/>
      <c r="L16" s="13"/>
      <c r="Q16">
        <f t="shared" si="2"/>
        <v>11</v>
      </c>
      <c r="R16" t="e">
        <f ca="1"/>
        <v>#NAME?</v>
      </c>
      <c r="T16" t="e">
        <f ca="1"/>
        <v>#NAME?</v>
      </c>
      <c r="U16" s="12" t="e">
        <f ca="1"/>
        <v>#NAME?</v>
      </c>
    </row>
    <row r="17" spans="1:21" ht="15" thickBot="1" x14ac:dyDescent="0.4">
      <c r="A17" s="6">
        <f t="shared" si="0"/>
        <v>14</v>
      </c>
      <c r="B17" s="7">
        <v>-29.79</v>
      </c>
      <c r="D17" s="7">
        <f t="shared" si="1"/>
        <v>-11.079999999999998</v>
      </c>
      <c r="E17" s="7"/>
      <c r="Q17">
        <f t="shared" si="2"/>
        <v>12</v>
      </c>
      <c r="R17" t="e">
        <f ca="1"/>
        <v>#NAME?</v>
      </c>
      <c r="T17" t="e">
        <f ca="1"/>
        <v>#NAME?</v>
      </c>
      <c r="U17" s="12" t="e">
        <f ca="1"/>
        <v>#NAME?</v>
      </c>
    </row>
    <row r="18" spans="1:21" ht="15" thickTop="1" x14ac:dyDescent="0.35">
      <c r="A18" s="6">
        <f t="shared" si="0"/>
        <v>15</v>
      </c>
      <c r="B18" s="7">
        <v>-97</v>
      </c>
      <c r="D18" s="7">
        <f t="shared" si="1"/>
        <v>-67.210000000000008</v>
      </c>
      <c r="E18" s="7"/>
      <c r="F18" s="10"/>
      <c r="G18" s="10" t="s">
        <v>40</v>
      </c>
      <c r="H18" s="10" t="s">
        <v>41</v>
      </c>
      <c r="I18" s="10" t="s">
        <v>42</v>
      </c>
      <c r="J18" s="10" t="s">
        <v>35</v>
      </c>
      <c r="K18" s="10" t="s">
        <v>43</v>
      </c>
      <c r="L18" s="10" t="s">
        <v>44</v>
      </c>
      <c r="M18" s="10" t="s">
        <v>49</v>
      </c>
      <c r="N18" s="20"/>
      <c r="O18" s="20"/>
      <c r="Q18">
        <f t="shared" si="2"/>
        <v>13</v>
      </c>
      <c r="R18" t="e">
        <f ca="1"/>
        <v>#NAME?</v>
      </c>
      <c r="T18" t="e">
        <f ca="1"/>
        <v>#NAME?</v>
      </c>
      <c r="U18" s="16" t="e">
        <f ca="1"/>
        <v>#NAME?</v>
      </c>
    </row>
    <row r="19" spans="1:21" x14ac:dyDescent="0.35">
      <c r="A19" s="6">
        <f t="shared" si="0"/>
        <v>16</v>
      </c>
      <c r="B19" s="7">
        <v>42.43</v>
      </c>
      <c r="D19" s="7">
        <f t="shared" si="1"/>
        <v>139.43</v>
      </c>
      <c r="E19" s="7"/>
      <c r="F19" t="s">
        <v>48</v>
      </c>
      <c r="G19" t="e">
        <f t="array" aca="1" ref="G19:H21" ca="1">RegCoeff(A4:B27,D5:D28)</f>
        <v>#NAME?</v>
      </c>
      <c r="H19" t="e">
        <f ca="1"/>
        <v>#NAME?</v>
      </c>
      <c r="I19" t="e">
        <f ca="1">G19/H19</f>
        <v>#NAME?</v>
      </c>
      <c r="J19" t="e">
        <f ca="1">TDIST(ABS(I19),$G$15,2)</f>
        <v>#NAME?</v>
      </c>
      <c r="K19" t="e">
        <f ca="1">G19-TINV(K$12,$G$15)*H19</f>
        <v>#NAME?</v>
      </c>
      <c r="L19" t="e">
        <f ca="1">G19+TINV(K$12,$G$15)*H19</f>
        <v>#NAME?</v>
      </c>
      <c r="Q19">
        <f t="shared" si="2"/>
        <v>14</v>
      </c>
      <c r="R19" t="e">
        <f ca="1"/>
        <v>#NAME?</v>
      </c>
    </row>
    <row r="20" spans="1:21" x14ac:dyDescent="0.35">
      <c r="A20" s="6">
        <f t="shared" si="0"/>
        <v>17</v>
      </c>
      <c r="B20" s="7">
        <v>258.7</v>
      </c>
      <c r="D20" s="7">
        <f t="shared" si="1"/>
        <v>216.26999999999998</v>
      </c>
      <c r="E20" s="7"/>
      <c r="F20" t="s">
        <v>50</v>
      </c>
      <c r="G20" t="e">
        <f ca="1"/>
        <v>#NAME?</v>
      </c>
      <c r="H20" t="e">
        <f ca="1"/>
        <v>#NAME?</v>
      </c>
      <c r="I20" t="e">
        <f ca="1">G20/H20</f>
        <v>#NAME?</v>
      </c>
      <c r="J20" t="e">
        <f ca="1">TDIST(ABS(I20),$G$15,2)</f>
        <v>#NAME?</v>
      </c>
      <c r="K20" t="e">
        <f ca="1">G20-TINV(K$12,$G$15)*H20</f>
        <v>#NAME?</v>
      </c>
      <c r="L20" t="e">
        <f ca="1">G20+TINV(K$12,$G$15)*H20</f>
        <v>#NAME?</v>
      </c>
      <c r="M20" t="e">
        <f ca="1">VIF(A4:B27,1)</f>
        <v>#NAME?</v>
      </c>
      <c r="Q20">
        <f t="shared" si="2"/>
        <v>15</v>
      </c>
      <c r="R20" t="e">
        <f ca="1"/>
        <v>#NAME?</v>
      </c>
    </row>
    <row r="21" spans="1:21" x14ac:dyDescent="0.35">
      <c r="A21" s="6">
        <f t="shared" si="0"/>
        <v>18</v>
      </c>
      <c r="B21" s="7">
        <v>6.83</v>
      </c>
      <c r="D21" s="7">
        <f t="shared" si="1"/>
        <v>-251.86999999999998</v>
      </c>
      <c r="E21" s="7"/>
      <c r="F21" s="13" t="s">
        <v>45</v>
      </c>
      <c r="G21" s="13" t="e">
        <f ca="1"/>
        <v>#NAME?</v>
      </c>
      <c r="H21" s="13" t="e">
        <f ca="1"/>
        <v>#NAME?</v>
      </c>
      <c r="I21" s="13" t="e">
        <f ca="1">G21/H21</f>
        <v>#NAME?</v>
      </c>
      <c r="J21" s="13" t="e">
        <f ca="1">TDIST(ABS(I21),$G$15,2)</f>
        <v>#NAME?</v>
      </c>
      <c r="K21" s="13" t="e">
        <f ca="1">G21-TINV(K$12,$G$15)*H21</f>
        <v>#NAME?</v>
      </c>
      <c r="L21" s="13" t="e">
        <f ca="1">G21+TINV(K$12,$G$15)*H21</f>
        <v>#NAME?</v>
      </c>
      <c r="M21" s="13" t="e">
        <f ca="1">VIF(A4:B27,2)</f>
        <v>#NAME?</v>
      </c>
      <c r="Q21">
        <f t="shared" si="2"/>
        <v>16</v>
      </c>
      <c r="R21" t="e">
        <f ca="1"/>
        <v>#NAME?</v>
      </c>
      <c r="T21" t="e">
        <f t="array" aca="1" ref="T21:U23" ca="1">ADFTEST(R6:R30,TRUE,U8,U5,2,U9)</f>
        <v>#NAME?</v>
      </c>
      <c r="U21" s="25" t="e">
        <f ca="1"/>
        <v>#NAME?</v>
      </c>
    </row>
    <row r="22" spans="1:21" x14ac:dyDescent="0.35">
      <c r="A22" s="6">
        <f t="shared" si="0"/>
        <v>19</v>
      </c>
      <c r="B22" s="7">
        <v>45.63</v>
      </c>
      <c r="D22" s="7">
        <f t="shared" si="1"/>
        <v>38.800000000000004</v>
      </c>
      <c r="E22" s="7"/>
      <c r="Q22">
        <f t="shared" si="2"/>
        <v>17</v>
      </c>
      <c r="R22" t="e">
        <f ca="1"/>
        <v>#NAME?</v>
      </c>
      <c r="T22" t="e">
        <f ca="1"/>
        <v>#NAME?</v>
      </c>
      <c r="U22" s="12" t="e">
        <f ca="1"/>
        <v>#NAME?</v>
      </c>
    </row>
    <row r="23" spans="1:21" x14ac:dyDescent="0.35">
      <c r="A23" s="6">
        <f t="shared" si="0"/>
        <v>20</v>
      </c>
      <c r="B23" s="7">
        <v>-56.41</v>
      </c>
      <c r="D23" s="7">
        <f t="shared" si="1"/>
        <v>-102.03999999999999</v>
      </c>
      <c r="E23" s="7"/>
      <c r="Q23">
        <f t="shared" si="2"/>
        <v>18</v>
      </c>
      <c r="R23" t="e">
        <f ca="1"/>
        <v>#NAME?</v>
      </c>
      <c r="T23" t="e">
        <f ca="1"/>
        <v>#NAME?</v>
      </c>
      <c r="U23" s="16" t="e">
        <f ca="1"/>
        <v>#NAME?</v>
      </c>
    </row>
    <row r="24" spans="1:21" x14ac:dyDescent="0.35">
      <c r="A24" s="6">
        <f t="shared" si="0"/>
        <v>21</v>
      </c>
      <c r="B24" s="7">
        <v>-101.23</v>
      </c>
      <c r="D24" s="7">
        <f t="shared" si="1"/>
        <v>-44.820000000000007</v>
      </c>
      <c r="E24" s="7"/>
      <c r="Q24">
        <f t="shared" si="2"/>
        <v>19</v>
      </c>
      <c r="R24" t="e">
        <f ca="1"/>
        <v>#NAME?</v>
      </c>
    </row>
    <row r="25" spans="1:21" x14ac:dyDescent="0.35">
      <c r="A25" s="6">
        <f t="shared" si="0"/>
        <v>22</v>
      </c>
      <c r="B25" s="7">
        <v>-143.21</v>
      </c>
      <c r="D25" s="7">
        <f t="shared" si="1"/>
        <v>-41.980000000000004</v>
      </c>
      <c r="E25" s="7"/>
      <c r="Q25">
        <f t="shared" si="2"/>
        <v>20</v>
      </c>
      <c r="R25" t="e">
        <f ca="1"/>
        <v>#NAME?</v>
      </c>
      <c r="T25" t="s">
        <v>24</v>
      </c>
      <c r="U25" s="26" t="e">
        <f ca="1">ADFCRIT(25,0.05,2)</f>
        <v>#NAME?</v>
      </c>
    </row>
    <row r="26" spans="1:21" x14ac:dyDescent="0.35">
      <c r="A26" s="6">
        <f t="shared" si="0"/>
        <v>23</v>
      </c>
      <c r="B26" s="7">
        <v>-286.77999999999997</v>
      </c>
      <c r="D26" s="7">
        <f t="shared" si="1"/>
        <v>-143.56999999999996</v>
      </c>
      <c r="E26" s="7"/>
      <c r="Q26">
        <f t="shared" si="2"/>
        <v>21</v>
      </c>
      <c r="R26" t="e">
        <f ca="1"/>
        <v>#NAME?</v>
      </c>
    </row>
    <row r="27" spans="1:21" x14ac:dyDescent="0.35">
      <c r="A27" s="6">
        <f t="shared" si="0"/>
        <v>24</v>
      </c>
      <c r="B27" s="7">
        <v>-197.79</v>
      </c>
      <c r="D27" s="7">
        <f t="shared" si="1"/>
        <v>88.989999999999981</v>
      </c>
      <c r="E27" s="7"/>
      <c r="Q27">
        <f t="shared" si="2"/>
        <v>22</v>
      </c>
      <c r="R27" t="e">
        <f ca="1"/>
        <v>#NAME?</v>
      </c>
    </row>
    <row r="28" spans="1:21" x14ac:dyDescent="0.35">
      <c r="A28" s="22">
        <f t="shared" si="0"/>
        <v>25</v>
      </c>
      <c r="B28" s="23">
        <v>-236.75</v>
      </c>
      <c r="D28" s="23">
        <f t="shared" si="1"/>
        <v>-38.960000000000008</v>
      </c>
      <c r="E28" s="7"/>
      <c r="Q28">
        <f t="shared" si="2"/>
        <v>23</v>
      </c>
      <c r="R28" t="e">
        <f ca="1"/>
        <v>#NAME?</v>
      </c>
    </row>
    <row r="29" spans="1:21" x14ac:dyDescent="0.35">
      <c r="Q29">
        <f t="shared" si="2"/>
        <v>24</v>
      </c>
      <c r="R29" t="e">
        <f ca="1"/>
        <v>#NAME?</v>
      </c>
    </row>
    <row r="30" spans="1:21" x14ac:dyDescent="0.35">
      <c r="A30" s="6" t="s">
        <v>46</v>
      </c>
      <c r="B30" s="7">
        <f>AVERAGE(B4:B28)</f>
        <v>-13.609199999999996</v>
      </c>
      <c r="Q30" s="13">
        <f t="shared" si="2"/>
        <v>25</v>
      </c>
      <c r="R30" s="13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DF 0</vt:lpstr>
      <vt:lpstr>DF 1</vt:lpstr>
      <vt:lpstr>DF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2026-01-15T10:43:27Z</dcterms:created>
  <dcterms:modified xsi:type="dcterms:W3CDTF">2026-01-15T10:45:49Z</dcterms:modified>
</cp:coreProperties>
</file>