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4" documentId="8_{3C988E40-B236-45AF-9F83-24934E54C0EB}" xr6:coauthVersionLast="47" xr6:coauthVersionMax="47" xr10:uidLastSave="{7C81CDCC-DDDA-4261-BEEC-FC873D6BCBC8}"/>
  <bookViews>
    <workbookView xWindow="-110" yWindow="-110" windowWidth="19420" windowHeight="10300" xr2:uid="{571CB040-1912-4412-AA06-2C5A7D7D0D3F}"/>
  </bookViews>
  <sheets>
    <sheet name="Title" sheetId="2" r:id="rId1"/>
    <sheet name="Cox Reg 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8" i="1" l="1"/>
  <c r="R27" i="1"/>
  <c r="AN21" i="1" a="1"/>
  <c r="AP22" i="1" s="1"/>
  <c r="AL18" i="1"/>
  <c r="AK18" i="1"/>
  <c r="AO16" i="1" a="1"/>
  <c r="AQ16" i="1" s="1"/>
  <c r="AM13" i="1"/>
  <c r="AM8" i="1"/>
  <c r="AM4" i="1"/>
  <c r="AR4" i="1" s="1"/>
  <c r="G21" i="1"/>
  <c r="H20" i="1"/>
  <c r="M20" i="1" s="1"/>
  <c r="I17" i="1"/>
  <c r="K17" i="1" s="1"/>
  <c r="L17" i="1" s="1"/>
  <c r="G4" i="1" a="1"/>
  <c r="I19" i="1" s="1"/>
  <c r="AM3" i="1"/>
  <c r="AQ3" i="1" s="1"/>
  <c r="AH3" i="1"/>
  <c r="I9" i="1" l="1"/>
  <c r="J10" i="1"/>
  <c r="H11" i="1"/>
  <c r="AA11" i="1" s="1"/>
  <c r="J11" i="1"/>
  <c r="G12" i="1"/>
  <c r="G13" i="1"/>
  <c r="H5" i="1"/>
  <c r="M5" i="1" s="1"/>
  <c r="I15" i="1"/>
  <c r="K15" i="1" s="1"/>
  <c r="L15" i="1" s="1"/>
  <c r="G6" i="1"/>
  <c r="I6" i="1"/>
  <c r="K6" i="1" s="1"/>
  <c r="L6" i="1" s="1"/>
  <c r="J17" i="1"/>
  <c r="J4" i="1"/>
  <c r="J14" i="1"/>
  <c r="J5" i="1"/>
  <c r="G17" i="1"/>
  <c r="J7" i="1"/>
  <c r="G18" i="1"/>
  <c r="M11" i="1"/>
  <c r="G8" i="1"/>
  <c r="J13" i="1"/>
  <c r="I18" i="1"/>
  <c r="K18" i="1" s="1"/>
  <c r="L18" i="1" s="1"/>
  <c r="I8" i="1"/>
  <c r="G14" i="1"/>
  <c r="G19" i="1"/>
  <c r="J8" i="1"/>
  <c r="H14" i="1"/>
  <c r="Z14" i="1" s="1"/>
  <c r="J19" i="1"/>
  <c r="G4" i="1"/>
  <c r="G9" i="1"/>
  <c r="I14" i="1"/>
  <c r="K14" i="1" s="1"/>
  <c r="L14" i="1" s="1"/>
  <c r="G20" i="1"/>
  <c r="T20" i="1"/>
  <c r="U20" i="1"/>
  <c r="G5" i="1"/>
  <c r="G10" i="1"/>
  <c r="G15" i="1"/>
  <c r="J20" i="1"/>
  <c r="I5" i="1"/>
  <c r="K5" i="1" s="1"/>
  <c r="L5" i="1" s="1"/>
  <c r="G11" i="1"/>
  <c r="J16" i="1"/>
  <c r="AN21" i="1"/>
  <c r="AO21" i="1"/>
  <c r="AP21" i="1"/>
  <c r="AQ21" i="1"/>
  <c r="AN22" i="1"/>
  <c r="G7" i="1"/>
  <c r="I11" i="1"/>
  <c r="K11" i="1" s="1"/>
  <c r="L11" i="1" s="1"/>
  <c r="G16" i="1"/>
  <c r="I20" i="1"/>
  <c r="K20" i="1" s="1"/>
  <c r="L20" i="1" s="1"/>
  <c r="AO22" i="1"/>
  <c r="AQ22" i="1"/>
  <c r="H8" i="1"/>
  <c r="AA8" i="1" s="1"/>
  <c r="I12" i="1"/>
  <c r="K12" i="1" s="1"/>
  <c r="L12" i="1" s="1"/>
  <c r="H17" i="1"/>
  <c r="T17" i="1" s="1"/>
  <c r="I21" i="1"/>
  <c r="K21" i="1" s="1"/>
  <c r="L21" i="1" s="1"/>
  <c r="Q21" i="1" s="1"/>
  <c r="AM18" i="1"/>
  <c r="K19" i="1"/>
  <c r="L19" i="1" s="1"/>
  <c r="AQ4" i="1"/>
  <c r="AR3" i="1" s="1"/>
  <c r="Z5" i="1"/>
  <c r="U11" i="1"/>
  <c r="AR16" i="1"/>
  <c r="H6" i="1"/>
  <c r="H9" i="1"/>
  <c r="H12" i="1"/>
  <c r="H15" i="1"/>
  <c r="H18" i="1"/>
  <c r="H21" i="1"/>
  <c r="K9" i="1"/>
  <c r="L9" i="1" s="1"/>
  <c r="AO17" i="1"/>
  <c r="Y20" i="1"/>
  <c r="K8" i="1"/>
  <c r="L8" i="1" s="1"/>
  <c r="AP16" i="1"/>
  <c r="X28" i="1"/>
  <c r="J6" i="1"/>
  <c r="J9" i="1"/>
  <c r="J12" i="1"/>
  <c r="J15" i="1"/>
  <c r="J18" i="1"/>
  <c r="J21" i="1"/>
  <c r="AQ17" i="1"/>
  <c r="AA20" i="1"/>
  <c r="X27" i="1"/>
  <c r="AN3" i="1" s="1"/>
  <c r="Z20" i="1"/>
  <c r="Y11" i="1"/>
  <c r="AR17" i="1"/>
  <c r="AO16" i="1"/>
  <c r="T11" i="1"/>
  <c r="AP17" i="1"/>
  <c r="H4" i="1"/>
  <c r="H7" i="1"/>
  <c r="H10" i="1"/>
  <c r="H13" i="1"/>
  <c r="H16" i="1"/>
  <c r="H19" i="1"/>
  <c r="Z11" i="1"/>
  <c r="I4" i="1"/>
  <c r="I7" i="1"/>
  <c r="I10" i="1"/>
  <c r="I13" i="1"/>
  <c r="I16" i="1"/>
  <c r="U17" i="1" l="1"/>
  <c r="AA5" i="1"/>
  <c r="Y5" i="1"/>
  <c r="Z17" i="1"/>
  <c r="Y17" i="1"/>
  <c r="Y14" i="1"/>
  <c r="U8" i="1"/>
  <c r="T5" i="1"/>
  <c r="U5" i="1"/>
  <c r="M14" i="1"/>
  <c r="T8" i="1"/>
  <c r="R21" i="1"/>
  <c r="R20" i="1" s="1"/>
  <c r="R19" i="1" s="1"/>
  <c r="R18" i="1" s="1"/>
  <c r="R17" i="1" s="1"/>
  <c r="R16" i="1" s="1"/>
  <c r="R15" i="1" s="1"/>
  <c r="R14" i="1" s="1"/>
  <c r="Z8" i="1"/>
  <c r="T14" i="1"/>
  <c r="U14" i="1"/>
  <c r="AA14" i="1"/>
  <c r="Y8" i="1"/>
  <c r="W21" i="1"/>
  <c r="W20" i="1" s="1"/>
  <c r="W19" i="1" s="1"/>
  <c r="W18" i="1" s="1"/>
  <c r="W17" i="1" s="1"/>
  <c r="V21" i="1"/>
  <c r="V20" i="1" s="1"/>
  <c r="V19" i="1" s="1"/>
  <c r="V18" i="1" s="1"/>
  <c r="V17" i="1" s="1"/>
  <c r="AA17" i="1"/>
  <c r="M17" i="1"/>
  <c r="M8" i="1"/>
  <c r="M15" i="1"/>
  <c r="AA15" i="1"/>
  <c r="U15" i="1"/>
  <c r="Z15" i="1"/>
  <c r="Y15" i="1"/>
  <c r="T15" i="1"/>
  <c r="U9" i="1"/>
  <c r="AA9" i="1"/>
  <c r="M9" i="1"/>
  <c r="Z9" i="1"/>
  <c r="Y9" i="1"/>
  <c r="T9" i="1"/>
  <c r="Y18" i="1"/>
  <c r="U18" i="1"/>
  <c r="Z18" i="1"/>
  <c r="M18" i="1"/>
  <c r="AA18" i="1"/>
  <c r="T18" i="1"/>
  <c r="K4" i="1"/>
  <c r="L4" i="1" s="1"/>
  <c r="Y12" i="1"/>
  <c r="U12" i="1"/>
  <c r="AA12" i="1"/>
  <c r="Z12" i="1"/>
  <c r="M12" i="1"/>
  <c r="T12" i="1"/>
  <c r="Q20" i="1"/>
  <c r="Q19" i="1" s="1"/>
  <c r="Q18" i="1" s="1"/>
  <c r="Q17" i="1" s="1"/>
  <c r="Z6" i="1"/>
  <c r="Y6" i="1"/>
  <c r="M6" i="1"/>
  <c r="U6" i="1"/>
  <c r="T6" i="1"/>
  <c r="AA6" i="1"/>
  <c r="K16" i="1"/>
  <c r="L16" i="1" s="1"/>
  <c r="K13" i="1"/>
  <c r="L13" i="1" s="1"/>
  <c r="K10" i="1"/>
  <c r="L10" i="1" s="1"/>
  <c r="M7" i="1"/>
  <c r="Z7" i="1"/>
  <c r="T7" i="1"/>
  <c r="AA7" i="1"/>
  <c r="U7" i="1"/>
  <c r="Y7" i="1"/>
  <c r="K7" i="1"/>
  <c r="L7" i="1" s="1"/>
  <c r="M4" i="1"/>
  <c r="M22" i="1" s="1"/>
  <c r="U4" i="1"/>
  <c r="U22" i="1" s="1"/>
  <c r="AC13" i="1" s="1"/>
  <c r="AA4" i="1"/>
  <c r="AA22" i="1" s="1"/>
  <c r="AD5" i="1" s="1"/>
  <c r="Z4" i="1"/>
  <c r="Z22" i="1" s="1"/>
  <c r="T4" i="1"/>
  <c r="T22" i="1" s="1"/>
  <c r="AC12" i="1" s="1"/>
  <c r="Y4" i="1"/>
  <c r="Y22" i="1" s="1"/>
  <c r="AC4" i="1" s="1"/>
  <c r="AC8" i="1" s="1" a="1"/>
  <c r="X21" i="1"/>
  <c r="X20" i="1" s="1"/>
  <c r="X19" i="1" s="1"/>
  <c r="X18" i="1" s="1"/>
  <c r="X17" i="1" s="1"/>
  <c r="S21" i="1"/>
  <c r="S20" i="1" s="1"/>
  <c r="S19" i="1" s="1"/>
  <c r="S18" i="1" s="1"/>
  <c r="S17" i="1" s="1"/>
  <c r="M21" i="1"/>
  <c r="T21" i="1"/>
  <c r="AA21" i="1"/>
  <c r="Z21" i="1"/>
  <c r="Y21" i="1"/>
  <c r="U21" i="1"/>
  <c r="T19" i="1"/>
  <c r="Y19" i="1"/>
  <c r="U19" i="1"/>
  <c r="M19" i="1"/>
  <c r="AA19" i="1"/>
  <c r="Z19" i="1"/>
  <c r="AA13" i="1"/>
  <c r="U13" i="1"/>
  <c r="Y13" i="1"/>
  <c r="T13" i="1"/>
  <c r="Z13" i="1"/>
  <c r="M13" i="1"/>
  <c r="M10" i="1"/>
  <c r="T10" i="1"/>
  <c r="AA10" i="1"/>
  <c r="Z10" i="1"/>
  <c r="Y10" i="1"/>
  <c r="U10" i="1"/>
  <c r="AN4" i="1"/>
  <c r="AN5" i="1" s="1"/>
  <c r="AK8" i="1" s="1"/>
  <c r="AF3" i="1"/>
  <c r="Z16" i="1"/>
  <c r="Y16" i="1"/>
  <c r="AA16" i="1"/>
  <c r="U16" i="1"/>
  <c r="T16" i="1"/>
  <c r="M16" i="1"/>
  <c r="W16" i="1" l="1"/>
  <c r="W15" i="1" s="1"/>
  <c r="W14" i="1" s="1"/>
  <c r="W13" i="1" s="1"/>
  <c r="W12" i="1" s="1"/>
  <c r="W11" i="1" s="1"/>
  <c r="W10" i="1" s="1"/>
  <c r="W9" i="1" s="1"/>
  <c r="W8" i="1" s="1"/>
  <c r="W7" i="1" s="1"/>
  <c r="W6" i="1" s="1"/>
  <c r="W5" i="1" s="1"/>
  <c r="W4" i="1" s="1"/>
  <c r="V16" i="1"/>
  <c r="V15" i="1" s="1"/>
  <c r="V14" i="1" s="1"/>
  <c r="V13" i="1" s="1"/>
  <c r="V12" i="1" s="1"/>
  <c r="V11" i="1" s="1"/>
  <c r="V10" i="1" s="1"/>
  <c r="V9" i="1" s="1"/>
  <c r="V8" i="1" s="1"/>
  <c r="V7" i="1" s="1"/>
  <c r="V6" i="1" s="1"/>
  <c r="V5" i="1" s="1"/>
  <c r="V4" i="1" s="1"/>
  <c r="AP8" i="1"/>
  <c r="AD9" i="1"/>
  <c r="S28" i="1" s="1"/>
  <c r="AD8" i="1"/>
  <c r="AC9" i="1"/>
  <c r="AC8" i="1"/>
  <c r="AC5" i="1"/>
  <c r="AD4" i="1"/>
  <c r="Q16" i="1"/>
  <c r="Q15" i="1" s="1"/>
  <c r="Q14" i="1" s="1"/>
  <c r="Q13" i="1" s="1"/>
  <c r="Q12" i="1" s="1"/>
  <c r="Q11" i="1" s="1"/>
  <c r="Q10" i="1" s="1"/>
  <c r="Q9" i="1" s="1"/>
  <c r="Q8" i="1" s="1"/>
  <c r="Q7" i="1" s="1"/>
  <c r="Q6" i="1" s="1"/>
  <c r="Q5" i="1" s="1"/>
  <c r="Q4" i="1" s="1"/>
  <c r="X16" i="1"/>
  <c r="X15" i="1" s="1"/>
  <c r="X14" i="1" s="1"/>
  <c r="X13" i="1" s="1"/>
  <c r="X12" i="1" s="1"/>
  <c r="X11" i="1" s="1"/>
  <c r="X10" i="1" s="1"/>
  <c r="X9" i="1" s="1"/>
  <c r="X8" i="1" s="1"/>
  <c r="X7" i="1" s="1"/>
  <c r="X6" i="1" s="1"/>
  <c r="X5" i="1" s="1"/>
  <c r="X4" i="1" s="1"/>
  <c r="S16" i="1"/>
  <c r="S15" i="1" s="1"/>
  <c r="S14" i="1" s="1"/>
  <c r="S13" i="1" s="1"/>
  <c r="S12" i="1" s="1"/>
  <c r="S11" i="1" s="1"/>
  <c r="S10" i="1" s="1"/>
  <c r="S9" i="1" s="1"/>
  <c r="S8" i="1" s="1"/>
  <c r="S7" i="1" s="1"/>
  <c r="S6" i="1" s="1"/>
  <c r="S5" i="1" s="1"/>
  <c r="S4" i="1" s="1"/>
  <c r="R13" i="1"/>
  <c r="R12" i="1" s="1"/>
  <c r="R11" i="1" s="1"/>
  <c r="R10" i="1" s="1"/>
  <c r="R9" i="1" s="1"/>
  <c r="R8" i="1" s="1"/>
  <c r="R7" i="1" s="1"/>
  <c r="R6" i="1" s="1"/>
  <c r="R5" i="1" s="1"/>
  <c r="R4" i="1" s="1"/>
  <c r="AO5" i="1" l="1"/>
  <c r="AL8" i="1" s="1"/>
  <c r="S27" i="1"/>
  <c r="V28" i="1"/>
  <c r="Y28" i="1" s="1"/>
  <c r="W28" i="1"/>
  <c r="Z28" i="1" s="1"/>
  <c r="AB28" i="1"/>
  <c r="AC28" i="1" s="1"/>
  <c r="T28" i="1"/>
  <c r="U28" i="1" s="1"/>
  <c r="V27" i="1" l="1"/>
  <c r="Y27" i="1" s="1"/>
  <c r="T27" i="1"/>
  <c r="U27" i="1" s="1"/>
  <c r="AB27" i="1"/>
  <c r="AC27" i="1" s="1"/>
  <c r="W27" i="1"/>
  <c r="Z27" i="1" s="1"/>
  <c r="AO8" i="1"/>
  <c r="AR8" i="1" s="1"/>
  <c r="AN8" i="1"/>
  <c r="AQ8" i="1" s="1"/>
</calcChain>
</file>

<file path=xl/sharedStrings.xml><?xml version="1.0" encoding="utf-8"?>
<sst xmlns="http://schemas.openxmlformats.org/spreadsheetml/2006/main" count="78" uniqueCount="49">
  <si>
    <t>Cox Regression (Solver)</t>
  </si>
  <si>
    <t>Hazard Ratio</t>
  </si>
  <si>
    <t>Profile 1</t>
  </si>
  <si>
    <t>Profile 2</t>
  </si>
  <si>
    <t>diff</t>
  </si>
  <si>
    <t>exp(b)</t>
  </si>
  <si>
    <t>var</t>
  </si>
  <si>
    <t>mo</t>
  </si>
  <si>
    <t>died</t>
  </si>
  <si>
    <t>age</t>
  </si>
  <si>
    <t>size</t>
  </si>
  <si>
    <t>BX</t>
  </si>
  <si>
    <t>EXP(BX)</t>
  </si>
  <si>
    <t>LL</t>
  </si>
  <si>
    <t>B</t>
  </si>
  <si>
    <t>G</t>
  </si>
  <si>
    <t>G1</t>
  </si>
  <si>
    <t>G2</t>
  </si>
  <si>
    <t>U1</t>
  </si>
  <si>
    <t>U2</t>
  </si>
  <si>
    <t>G11</t>
  </si>
  <si>
    <t>G12</t>
  </si>
  <si>
    <t>G22</t>
  </si>
  <si>
    <t>V11</t>
  </si>
  <si>
    <t>V12</t>
  </si>
  <si>
    <t>V22</t>
  </si>
  <si>
    <t>I</t>
  </si>
  <si>
    <t>Age</t>
  </si>
  <si>
    <t>Size</t>
  </si>
  <si>
    <t>Hazard</t>
  </si>
  <si>
    <r>
      <t>Cov = I</t>
    </r>
    <r>
      <rPr>
        <vertAlign val="superscript"/>
        <sz val="11"/>
        <color theme="1"/>
        <rFont val="Calibri"/>
        <family val="2"/>
        <scheme val="minor"/>
      </rPr>
      <t>-1</t>
    </r>
  </si>
  <si>
    <t>b</t>
  </si>
  <si>
    <t>s.e.</t>
  </si>
  <si>
    <t>z-crit</t>
  </si>
  <si>
    <t>lower</t>
  </si>
  <si>
    <t>upper</t>
  </si>
  <si>
    <t>Using Real Statistics functions</t>
  </si>
  <si>
    <t>U</t>
  </si>
  <si>
    <t>Ratio</t>
  </si>
  <si>
    <t>Baseline survivor function</t>
  </si>
  <si>
    <t>alpha</t>
  </si>
  <si>
    <t>se</t>
  </si>
  <si>
    <t>z</t>
  </si>
  <si>
    <t>p-value</t>
  </si>
  <si>
    <t>wald</t>
  </si>
  <si>
    <t>Real Statistics Using Excel</t>
  </si>
  <si>
    <t>Updated</t>
  </si>
  <si>
    <t>Copyright © 2013 - 2026 Charles Zaiontz</t>
  </si>
  <si>
    <t>Cox Regression using Newton's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</si>
</sst>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15" fontId="0" fillId="0" borderId="0" xfId="0" applyNumberForma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9FED-3C9A-47C1-A052-F1BB0C052091}">
  <sheetPr codeName="Sheet1"/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45</v>
      </c>
    </row>
    <row r="2" spans="1:13" x14ac:dyDescent="0.35">
      <c r="A2" t="s">
        <v>48</v>
      </c>
    </row>
    <row r="4" spans="1:13" x14ac:dyDescent="0.35">
      <c r="A4" t="s">
        <v>46</v>
      </c>
      <c r="B4" s="25">
        <v>46025</v>
      </c>
    </row>
    <row r="6" spans="1:13" x14ac:dyDescent="0.35">
      <c r="A6" s="26" t="s">
        <v>47</v>
      </c>
    </row>
    <row r="10" spans="1:13" ht="18.5" x14ac:dyDescent="0.45">
      <c r="M10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9139-F245-474D-ADDE-98C5B2EE8CC0}">
  <sheetPr codeName="Sheet9"/>
  <dimension ref="A1:AR28"/>
  <sheetViews>
    <sheetView topLeftCell="N5" workbookViewId="0">
      <selection activeCell="Q1" sqref="Q1"/>
    </sheetView>
  </sheetViews>
  <sheetFormatPr defaultRowHeight="14.5" x14ac:dyDescent="0.35"/>
  <cols>
    <col min="1" max="1" width="3" customWidth="1"/>
    <col min="6" max="6" width="9.1796875" customWidth="1"/>
    <col min="16" max="16" width="3" customWidth="1"/>
    <col min="18" max="18" width="9.1796875" customWidth="1"/>
    <col min="22" max="24" width="9.1796875" customWidth="1"/>
    <col min="33" max="33" width="3.54296875" customWidth="1"/>
    <col min="39" max="39" width="9.1796875" customWidth="1"/>
    <col min="41" max="43" width="9.26953125" bestFit="1" customWidth="1"/>
    <col min="44" max="44" width="9.1796875" customWidth="1"/>
  </cols>
  <sheetData>
    <row r="1" spans="1:44" x14ac:dyDescent="0.35">
      <c r="A1" s="1" t="s">
        <v>0</v>
      </c>
      <c r="B1" s="1"/>
      <c r="C1" s="1"/>
      <c r="AF1" t="s">
        <v>1</v>
      </c>
    </row>
    <row r="2" spans="1:44" x14ac:dyDescent="0.35">
      <c r="AK2" s="2" t="s">
        <v>2</v>
      </c>
      <c r="AL2" s="2" t="s">
        <v>3</v>
      </c>
      <c r="AM2" s="2" t="s">
        <v>4</v>
      </c>
      <c r="AN2" s="2" t="s">
        <v>5</v>
      </c>
      <c r="AO2" s="2" t="s">
        <v>6</v>
      </c>
    </row>
    <row r="3" spans="1:44" x14ac:dyDescent="0.35">
      <c r="B3" s="3" t="s">
        <v>7</v>
      </c>
      <c r="C3" s="3" t="s">
        <v>8</v>
      </c>
      <c r="D3" s="3" t="s">
        <v>9</v>
      </c>
      <c r="E3" s="3" t="s">
        <v>10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O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  <c r="AA3" s="3" t="s">
        <v>25</v>
      </c>
      <c r="AC3" s="4" t="s">
        <v>26</v>
      </c>
      <c r="AF3" s="5">
        <f>X28^2</f>
        <v>1.207937779270283</v>
      </c>
      <c r="AH3" t="e">
        <f ca="1">FTEXT(AF3)</f>
        <v>#NAME?</v>
      </c>
      <c r="AJ3" t="s">
        <v>27</v>
      </c>
      <c r="AK3" s="6">
        <v>65</v>
      </c>
      <c r="AL3" s="7">
        <v>70</v>
      </c>
      <c r="AM3" s="7">
        <f>AL3-AK3</f>
        <v>5</v>
      </c>
      <c r="AN3" s="7">
        <f>X27</f>
        <v>1.2244176931265995</v>
      </c>
      <c r="AO3" s="7"/>
      <c r="AQ3" s="6">
        <f>AM3*AM3</f>
        <v>25</v>
      </c>
      <c r="AR3" s="8">
        <f>AQ4</f>
        <v>-25</v>
      </c>
    </row>
    <row r="4" spans="1:44" x14ac:dyDescent="0.35">
      <c r="B4" s="6">
        <v>64</v>
      </c>
      <c r="C4" s="7">
        <v>0</v>
      </c>
      <c r="D4" s="7">
        <v>67</v>
      </c>
      <c r="E4" s="8">
        <v>34</v>
      </c>
      <c r="G4" s="6" t="e">
        <f t="array" aca="1" ref="G4:J21" ca="1">QSORTRows(B4:E21)</f>
        <v>#NAME?</v>
      </c>
      <c r="H4" s="7" t="e">
        <f ca="1"/>
        <v>#NAME?</v>
      </c>
      <c r="I4" s="7" t="e">
        <f ca="1"/>
        <v>#NAME?</v>
      </c>
      <c r="J4" s="8" t="e">
        <f ca="1"/>
        <v>#NAME?</v>
      </c>
      <c r="K4" s="6" t="e">
        <f t="shared" ref="K4:K21" ca="1" si="0">MMULT(I4:J4,$O$4:$O$5)</f>
        <v>#NAME?</v>
      </c>
      <c r="L4" s="7" t="e">
        <f ca="1">EXP(K4)</f>
        <v>#NAME?</v>
      </c>
      <c r="M4" s="8" t="e">
        <f ca="1">IF(H4=1,K4-LN(SUM(L4:L$21)),0)</f>
        <v>#NAME?</v>
      </c>
      <c r="O4" s="14">
        <v>0.20246537843113604</v>
      </c>
      <c r="Q4" s="6" t="e">
        <f t="shared" ref="Q4:Q19" ca="1" si="1">L4+Q5</f>
        <v>#NAME?</v>
      </c>
      <c r="R4" s="6" t="e">
        <f ca="1">I4*L4+R5</f>
        <v>#NAME?</v>
      </c>
      <c r="S4" s="7" t="e">
        <f ca="1">J4*L4+S5</f>
        <v>#NAME?</v>
      </c>
      <c r="T4" s="7" t="e">
        <f ca="1">IF(H4=1,I4-R4/Q4,0)</f>
        <v>#NAME?</v>
      </c>
      <c r="U4" s="8" t="e">
        <f ca="1">IF(H4=1,J4-S4/Q4,0)</f>
        <v>#NAME?</v>
      </c>
      <c r="V4" s="7" t="e">
        <f ca="1">I4*I4*L4+V5</f>
        <v>#NAME?</v>
      </c>
      <c r="W4" s="7" t="e">
        <f ca="1">I4*J4*L4+W5</f>
        <v>#NAME?</v>
      </c>
      <c r="X4" s="7" t="e">
        <f ca="1">J4*J4*L4+X5</f>
        <v>#NAME?</v>
      </c>
      <c r="Y4" s="7" t="e">
        <f ca="1">IF(H4=1,(V4-R4*R4/Q4)/Q4,0)</f>
        <v>#NAME?</v>
      </c>
      <c r="Z4" s="7" t="e">
        <f ca="1">IF(H4=1,(W4-R4*S4/Q4)/Q4,0)</f>
        <v>#NAME?</v>
      </c>
      <c r="AA4" s="8" t="e">
        <f ca="1">IF(H4=1,(X4-S4*S4/Q4)/Q4,0)</f>
        <v>#NAME?</v>
      </c>
      <c r="AC4" s="6" t="e">
        <f ca="1">Y22</f>
        <v>#NAME?</v>
      </c>
      <c r="AD4" s="8" t="e">
        <f ca="1">Z22</f>
        <v>#NAME?</v>
      </c>
      <c r="AJ4" t="s">
        <v>28</v>
      </c>
      <c r="AK4" s="11">
        <v>10</v>
      </c>
      <c r="AL4" s="12">
        <v>5</v>
      </c>
      <c r="AM4" s="12">
        <f>AL4-AK4</f>
        <v>-5</v>
      </c>
      <c r="AN4" s="12">
        <f>X28</f>
        <v>1.0990622272056678</v>
      </c>
      <c r="AO4" s="12"/>
      <c r="AQ4" s="11">
        <f>AM3*AM4</f>
        <v>-25</v>
      </c>
      <c r="AR4" s="13">
        <f>AM4*AM4</f>
        <v>25</v>
      </c>
    </row>
    <row r="5" spans="1:44" x14ac:dyDescent="0.35">
      <c r="B5" s="9">
        <v>59</v>
      </c>
      <c r="C5">
        <v>0</v>
      </c>
      <c r="D5">
        <v>63</v>
      </c>
      <c r="E5" s="10">
        <v>6</v>
      </c>
      <c r="G5" s="9" t="e">
        <f ca="1"/>
        <v>#NAME?</v>
      </c>
      <c r="H5" t="e">
        <f ca="1"/>
        <v>#NAME?</v>
      </c>
      <c r="I5" t="e">
        <f ca="1"/>
        <v>#NAME?</v>
      </c>
      <c r="J5" s="10" t="e">
        <f ca="1"/>
        <v>#NAME?</v>
      </c>
      <c r="K5" s="9" t="e">
        <f t="shared" ca="1" si="0"/>
        <v>#NAME?</v>
      </c>
      <c r="L5" t="e">
        <f t="shared" ref="L5:L21" ca="1" si="2">EXP(K5)</f>
        <v>#NAME?</v>
      </c>
      <c r="M5" s="10" t="e">
        <f ca="1">IF(H5=1,K5-LN(SUM(L5:L$21)),0)</f>
        <v>#NAME?</v>
      </c>
      <c r="O5" s="15">
        <v>9.4457295479746781E-2</v>
      </c>
      <c r="Q5" s="9" t="e">
        <f t="shared" ca="1" si="1"/>
        <v>#NAME?</v>
      </c>
      <c r="R5" s="9" t="e">
        <f t="shared" ref="R5:R19" ca="1" si="3">I5*L5+R6</f>
        <v>#NAME?</v>
      </c>
      <c r="S5" t="e">
        <f t="shared" ref="S5:S19" ca="1" si="4">J5*L5+S6</f>
        <v>#NAME?</v>
      </c>
      <c r="T5" t="e">
        <f t="shared" ref="T5:T21" ca="1" si="5">IF(H5=1,I5-R5/Q5,0)</f>
        <v>#NAME?</v>
      </c>
      <c r="U5" s="10" t="e">
        <f t="shared" ref="U5:U21" ca="1" si="6">IF(H5=1,J5-S5/Q5,0)</f>
        <v>#NAME?</v>
      </c>
      <c r="V5" t="e">
        <f t="shared" ref="V5:V19" ca="1" si="7">I5*I5*L5+V6</f>
        <v>#NAME?</v>
      </c>
      <c r="W5" t="e">
        <f t="shared" ref="W5:W19" ca="1" si="8">I5*J5*L5+W6</f>
        <v>#NAME?</v>
      </c>
      <c r="X5" t="e">
        <f t="shared" ref="X5:X19" ca="1" si="9">J5*J5*L5+X6</f>
        <v>#NAME?</v>
      </c>
      <c r="Y5" t="e">
        <f t="shared" ref="Y5:Y21" ca="1" si="10">IF(H5=1,(V5-R5*R5/Q5)/Q5,0)</f>
        <v>#NAME?</v>
      </c>
      <c r="Z5" t="e">
        <f t="shared" ref="Z5:Z21" ca="1" si="11">IF(H5=1,(W5-R5*S5/Q5)/Q5,0)</f>
        <v>#NAME?</v>
      </c>
      <c r="AA5" s="10" t="e">
        <f t="shared" ref="AA5:AA21" ca="1" si="12">IF(H5=1,(X5-S5*S5/Q5)/Q5,0)</f>
        <v>#NAME?</v>
      </c>
      <c r="AC5" s="11" t="e">
        <f ca="1">Z22</f>
        <v>#NAME?</v>
      </c>
      <c r="AD5" s="13" t="e">
        <f ca="1">AA22</f>
        <v>#NAME?</v>
      </c>
      <c r="AJ5" t="s">
        <v>29</v>
      </c>
      <c r="AN5">
        <f>AN3^AM3*AN4^AM4</f>
        <v>1.7160762155865534</v>
      </c>
      <c r="AO5" t="e">
        <f ca="1">SUMPRODUCT(AC8:AD9,AQ3:AR4)</f>
        <v>#NAME?</v>
      </c>
    </row>
    <row r="6" spans="1:44" x14ac:dyDescent="0.35">
      <c r="B6" s="9">
        <v>51</v>
      </c>
      <c r="C6">
        <v>0</v>
      </c>
      <c r="D6">
        <v>60</v>
      </c>
      <c r="E6" s="10">
        <v>8</v>
      </c>
      <c r="G6" s="9" t="e">
        <f ca="1"/>
        <v>#NAME?</v>
      </c>
      <c r="H6" t="e">
        <f ca="1"/>
        <v>#NAME?</v>
      </c>
      <c r="I6" t="e">
        <f ca="1"/>
        <v>#NAME?</v>
      </c>
      <c r="J6" s="10" t="e">
        <f ca="1"/>
        <v>#NAME?</v>
      </c>
      <c r="K6" s="9" t="e">
        <f t="shared" ca="1" si="0"/>
        <v>#NAME?</v>
      </c>
      <c r="L6" t="e">
        <f t="shared" ca="1" si="2"/>
        <v>#NAME?</v>
      </c>
      <c r="M6" s="10" t="e">
        <f ca="1">IF(H6=1,K6-LN(SUM(L6:L$21)),0)</f>
        <v>#NAME?</v>
      </c>
      <c r="Q6" s="9" t="e">
        <f t="shared" ca="1" si="1"/>
        <v>#NAME?</v>
      </c>
      <c r="R6" s="9" t="e">
        <f t="shared" ca="1" si="3"/>
        <v>#NAME?</v>
      </c>
      <c r="S6" t="e">
        <f t="shared" ca="1" si="4"/>
        <v>#NAME?</v>
      </c>
      <c r="T6" t="e">
        <f t="shared" ca="1" si="5"/>
        <v>#NAME?</v>
      </c>
      <c r="U6" s="10" t="e">
        <f t="shared" ca="1" si="6"/>
        <v>#NAME?</v>
      </c>
      <c r="V6" t="e">
        <f t="shared" ca="1" si="7"/>
        <v>#NAME?</v>
      </c>
      <c r="W6" t="e">
        <f t="shared" ca="1" si="8"/>
        <v>#NAME?</v>
      </c>
      <c r="X6" t="e">
        <f t="shared" ca="1" si="9"/>
        <v>#NAME?</v>
      </c>
      <c r="Y6" t="e">
        <f t="shared" ca="1" si="10"/>
        <v>#NAME?</v>
      </c>
      <c r="Z6" t="e">
        <f t="shared" ca="1" si="11"/>
        <v>#NAME?</v>
      </c>
      <c r="AA6" s="10" t="e">
        <f t="shared" ca="1" si="12"/>
        <v>#NAME?</v>
      </c>
    </row>
    <row r="7" spans="1:44" ht="15" customHeight="1" x14ac:dyDescent="0.35">
      <c r="B7" s="9">
        <v>14</v>
      </c>
      <c r="C7">
        <v>1</v>
      </c>
      <c r="D7">
        <v>72</v>
      </c>
      <c r="E7" s="10">
        <v>27</v>
      </c>
      <c r="G7" s="9" t="e">
        <f ca="1"/>
        <v>#NAME?</v>
      </c>
      <c r="H7" t="e">
        <f ca="1"/>
        <v>#NAME?</v>
      </c>
      <c r="I7" t="e">
        <f ca="1"/>
        <v>#NAME?</v>
      </c>
      <c r="J7" s="10" t="e">
        <f ca="1"/>
        <v>#NAME?</v>
      </c>
      <c r="K7" s="9" t="e">
        <f t="shared" ca="1" si="0"/>
        <v>#NAME?</v>
      </c>
      <c r="L7" t="e">
        <f t="shared" ca="1" si="2"/>
        <v>#NAME?</v>
      </c>
      <c r="M7" s="10" t="e">
        <f ca="1">IF(H7=1,K7-LN(SUM(L7:L$21)),0)</f>
        <v>#NAME?</v>
      </c>
      <c r="Q7" s="9" t="e">
        <f t="shared" ca="1" si="1"/>
        <v>#NAME?</v>
      </c>
      <c r="R7" s="9" t="e">
        <f t="shared" ca="1" si="3"/>
        <v>#NAME?</v>
      </c>
      <c r="S7" t="e">
        <f t="shared" ca="1" si="4"/>
        <v>#NAME?</v>
      </c>
      <c r="T7" t="e">
        <f t="shared" ca="1" si="5"/>
        <v>#NAME?</v>
      </c>
      <c r="U7" s="10" t="e">
        <f t="shared" ca="1" si="6"/>
        <v>#NAME?</v>
      </c>
      <c r="V7" t="e">
        <f t="shared" ca="1" si="7"/>
        <v>#NAME?</v>
      </c>
      <c r="W7" t="e">
        <f t="shared" ca="1" si="8"/>
        <v>#NAME?</v>
      </c>
      <c r="X7" t="e">
        <f t="shared" ca="1" si="9"/>
        <v>#NAME?</v>
      </c>
      <c r="Y7" t="e">
        <f t="shared" ca="1" si="10"/>
        <v>#NAME?</v>
      </c>
      <c r="Z7" t="e">
        <f t="shared" ca="1" si="11"/>
        <v>#NAME?</v>
      </c>
      <c r="AA7" s="10" t="e">
        <f t="shared" ca="1" si="12"/>
        <v>#NAME?</v>
      </c>
      <c r="AC7" t="s">
        <v>30</v>
      </c>
      <c r="AK7" s="2" t="s">
        <v>31</v>
      </c>
      <c r="AL7" s="2" t="s">
        <v>32</v>
      </c>
      <c r="AM7" s="2" t="s">
        <v>33</v>
      </c>
      <c r="AN7" s="2" t="s">
        <v>34</v>
      </c>
      <c r="AO7" s="2" t="s">
        <v>35</v>
      </c>
      <c r="AP7" s="2" t="s">
        <v>5</v>
      </c>
      <c r="AQ7" s="2" t="s">
        <v>34</v>
      </c>
      <c r="AR7" s="2" t="s">
        <v>35</v>
      </c>
    </row>
    <row r="8" spans="1:44" ht="15" customHeight="1" x14ac:dyDescent="0.35">
      <c r="B8" s="9">
        <v>43</v>
      </c>
      <c r="C8">
        <v>0</v>
      </c>
      <c r="D8">
        <v>59</v>
      </c>
      <c r="E8" s="10">
        <v>6</v>
      </c>
      <c r="G8" s="9" t="e">
        <f ca="1"/>
        <v>#NAME?</v>
      </c>
      <c r="H8" t="e">
        <f ca="1"/>
        <v>#NAME?</v>
      </c>
      <c r="I8" t="e">
        <f ca="1"/>
        <v>#NAME?</v>
      </c>
      <c r="J8" s="10" t="e">
        <f ca="1"/>
        <v>#NAME?</v>
      </c>
      <c r="K8" s="9" t="e">
        <f t="shared" ca="1" si="0"/>
        <v>#NAME?</v>
      </c>
      <c r="L8" t="e">
        <f t="shared" ca="1" si="2"/>
        <v>#NAME?</v>
      </c>
      <c r="M8" s="10" t="e">
        <f ca="1">IF(H8=1,K8-LN(SUM(L8:L$21)),0)</f>
        <v>#NAME?</v>
      </c>
      <c r="Q8" s="9" t="e">
        <f t="shared" ca="1" si="1"/>
        <v>#NAME?</v>
      </c>
      <c r="R8" s="9" t="e">
        <f t="shared" ca="1" si="3"/>
        <v>#NAME?</v>
      </c>
      <c r="S8" t="e">
        <f t="shared" ca="1" si="4"/>
        <v>#NAME?</v>
      </c>
      <c r="T8" t="e">
        <f t="shared" ca="1" si="5"/>
        <v>#NAME?</v>
      </c>
      <c r="U8" s="10" t="e">
        <f t="shared" ca="1" si="6"/>
        <v>#NAME?</v>
      </c>
      <c r="V8" t="e">
        <f t="shared" ca="1" si="7"/>
        <v>#NAME?</v>
      </c>
      <c r="W8" t="e">
        <f t="shared" ca="1" si="8"/>
        <v>#NAME?</v>
      </c>
      <c r="X8" t="e">
        <f t="shared" ca="1" si="9"/>
        <v>#NAME?</v>
      </c>
      <c r="Y8" t="e">
        <f t="shared" ca="1" si="10"/>
        <v>#NAME?</v>
      </c>
      <c r="Z8" t="e">
        <f t="shared" ca="1" si="11"/>
        <v>#NAME?</v>
      </c>
      <c r="AA8" s="10" t="e">
        <f t="shared" ca="1" si="12"/>
        <v>#NAME?</v>
      </c>
      <c r="AC8" s="6" t="e">
        <f t="array" aca="1" ref="AC8:AD9" ca="1">MINVERSE(AC4:AD5)</f>
        <v>#NAME?</v>
      </c>
      <c r="AD8" s="8" t="e">
        <f ca="1"/>
        <v>#NAME?</v>
      </c>
      <c r="AK8" s="16">
        <f>LN(AN5)</f>
        <v>0.54004041475694664</v>
      </c>
      <c r="AL8" s="17" t="e">
        <f ca="1">SQRT(AO5)</f>
        <v>#NAME?</v>
      </c>
      <c r="AM8" s="17">
        <f>NORMSINV(0.975)</f>
        <v>1.9599639845400536</v>
      </c>
      <c r="AN8" s="17" t="e">
        <f ca="1">AK8-AL8*AM8</f>
        <v>#NAME?</v>
      </c>
      <c r="AO8" s="17" t="e">
        <f ca="1">AK8+AL8*AM8</f>
        <v>#NAME?</v>
      </c>
      <c r="AP8" s="17">
        <f>EXP(AK8)</f>
        <v>1.7160762155865534</v>
      </c>
      <c r="AQ8" s="17" t="e">
        <f ca="1">EXP(AN8)</f>
        <v>#NAME?</v>
      </c>
      <c r="AR8" s="18" t="e">
        <f ca="1">EXP(AO8)</f>
        <v>#NAME?</v>
      </c>
    </row>
    <row r="9" spans="1:44" x14ac:dyDescent="0.35">
      <c r="B9" s="9">
        <v>52</v>
      </c>
      <c r="C9">
        <v>0</v>
      </c>
      <c r="D9">
        <v>74</v>
      </c>
      <c r="E9" s="10">
        <v>4</v>
      </c>
      <c r="G9" s="9" t="e">
        <f ca="1"/>
        <v>#NAME?</v>
      </c>
      <c r="H9" t="e">
        <f ca="1"/>
        <v>#NAME?</v>
      </c>
      <c r="I9" t="e">
        <f ca="1"/>
        <v>#NAME?</v>
      </c>
      <c r="J9" s="10" t="e">
        <f ca="1"/>
        <v>#NAME?</v>
      </c>
      <c r="K9" s="9" t="e">
        <f t="shared" ca="1" si="0"/>
        <v>#NAME?</v>
      </c>
      <c r="L9" t="e">
        <f t="shared" ca="1" si="2"/>
        <v>#NAME?</v>
      </c>
      <c r="M9" s="10" t="e">
        <f ca="1">IF(H9=1,K9-LN(SUM(L9:L$21)),0)</f>
        <v>#NAME?</v>
      </c>
      <c r="Q9" s="9" t="e">
        <f t="shared" ca="1" si="1"/>
        <v>#NAME?</v>
      </c>
      <c r="R9" s="9" t="e">
        <f t="shared" ca="1" si="3"/>
        <v>#NAME?</v>
      </c>
      <c r="S9" t="e">
        <f t="shared" ca="1" si="4"/>
        <v>#NAME?</v>
      </c>
      <c r="T9" t="e">
        <f t="shared" ca="1" si="5"/>
        <v>#NAME?</v>
      </c>
      <c r="U9" s="10" t="e">
        <f t="shared" ca="1" si="6"/>
        <v>#NAME?</v>
      </c>
      <c r="V9" t="e">
        <f t="shared" ca="1" si="7"/>
        <v>#NAME?</v>
      </c>
      <c r="W9" t="e">
        <f t="shared" ca="1" si="8"/>
        <v>#NAME?</v>
      </c>
      <c r="X9" t="e">
        <f t="shared" ca="1" si="9"/>
        <v>#NAME?</v>
      </c>
      <c r="Y9" t="e">
        <f t="shared" ca="1" si="10"/>
        <v>#NAME?</v>
      </c>
      <c r="Z9" t="e">
        <f t="shared" ca="1" si="11"/>
        <v>#NAME?</v>
      </c>
      <c r="AA9" s="10" t="e">
        <f t="shared" ca="1" si="12"/>
        <v>#NAME?</v>
      </c>
      <c r="AC9" s="11" t="e">
        <f ca="1"/>
        <v>#NAME?</v>
      </c>
      <c r="AD9" s="13" t="e">
        <f ca="1"/>
        <v>#NAME?</v>
      </c>
    </row>
    <row r="10" spans="1:44" x14ac:dyDescent="0.35">
      <c r="B10" s="9">
        <v>59</v>
      </c>
      <c r="C10">
        <v>0</v>
      </c>
      <c r="D10">
        <v>77</v>
      </c>
      <c r="E10" s="10">
        <v>6</v>
      </c>
      <c r="G10" s="9" t="e">
        <f ca="1"/>
        <v>#NAME?</v>
      </c>
      <c r="H10" t="e">
        <f ca="1"/>
        <v>#NAME?</v>
      </c>
      <c r="I10" t="e">
        <f ca="1"/>
        <v>#NAME?</v>
      </c>
      <c r="J10" s="10" t="e">
        <f ca="1"/>
        <v>#NAME?</v>
      </c>
      <c r="K10" s="9" t="e">
        <f t="shared" ca="1" si="0"/>
        <v>#NAME?</v>
      </c>
      <c r="L10" t="e">
        <f t="shared" ca="1" si="2"/>
        <v>#NAME?</v>
      </c>
      <c r="M10" s="10" t="e">
        <f ca="1">IF(H10=1,K10-LN(SUM(L10:L$21)),0)</f>
        <v>#NAME?</v>
      </c>
      <c r="Q10" s="9" t="e">
        <f t="shared" ca="1" si="1"/>
        <v>#NAME?</v>
      </c>
      <c r="R10" s="9" t="e">
        <f t="shared" ca="1" si="3"/>
        <v>#NAME?</v>
      </c>
      <c r="S10" t="e">
        <f t="shared" ca="1" si="4"/>
        <v>#NAME?</v>
      </c>
      <c r="T10" t="e">
        <f t="shared" ca="1" si="5"/>
        <v>#NAME?</v>
      </c>
      <c r="U10" s="10" t="e">
        <f t="shared" ca="1" si="6"/>
        <v>#NAME?</v>
      </c>
      <c r="V10" t="e">
        <f t="shared" ca="1" si="7"/>
        <v>#NAME?</v>
      </c>
      <c r="W10" t="e">
        <f t="shared" ca="1" si="8"/>
        <v>#NAME?</v>
      </c>
      <c r="X10" t="e">
        <f t="shared" ca="1" si="9"/>
        <v>#NAME?</v>
      </c>
      <c r="Y10" t="e">
        <f t="shared" ca="1" si="10"/>
        <v>#NAME?</v>
      </c>
      <c r="Z10" t="e">
        <f t="shared" ca="1" si="11"/>
        <v>#NAME?</v>
      </c>
      <c r="AA10" s="10" t="e">
        <f t="shared" ca="1" si="12"/>
        <v>#NAME?</v>
      </c>
      <c r="AJ10" t="s">
        <v>36</v>
      </c>
    </row>
    <row r="11" spans="1:44" x14ac:dyDescent="0.35">
      <c r="B11" s="9">
        <v>5</v>
      </c>
      <c r="C11">
        <v>1</v>
      </c>
      <c r="D11">
        <v>77</v>
      </c>
      <c r="E11" s="10">
        <v>15</v>
      </c>
      <c r="G11" s="9" t="e">
        <f ca="1"/>
        <v>#NAME?</v>
      </c>
      <c r="H11" t="e">
        <f ca="1"/>
        <v>#NAME?</v>
      </c>
      <c r="I11" t="e">
        <f ca="1"/>
        <v>#NAME?</v>
      </c>
      <c r="J11" s="10" t="e">
        <f ca="1"/>
        <v>#NAME?</v>
      </c>
      <c r="K11" s="9" t="e">
        <f t="shared" ca="1" si="0"/>
        <v>#NAME?</v>
      </c>
      <c r="L11" t="e">
        <f t="shared" ca="1" si="2"/>
        <v>#NAME?</v>
      </c>
      <c r="M11" s="10" t="e">
        <f ca="1">IF(H11=1,K11-LN(SUM(L11:L$21)),0)</f>
        <v>#NAME?</v>
      </c>
      <c r="Q11" s="9" t="e">
        <f t="shared" ca="1" si="1"/>
        <v>#NAME?</v>
      </c>
      <c r="R11" s="9" t="e">
        <f t="shared" ca="1" si="3"/>
        <v>#NAME?</v>
      </c>
      <c r="S11" t="e">
        <f t="shared" ca="1" si="4"/>
        <v>#NAME?</v>
      </c>
      <c r="T11" t="e">
        <f t="shared" ca="1" si="5"/>
        <v>#NAME?</v>
      </c>
      <c r="U11" s="10" t="e">
        <f t="shared" ca="1" si="6"/>
        <v>#NAME?</v>
      </c>
      <c r="V11" t="e">
        <f t="shared" ca="1" si="7"/>
        <v>#NAME?</v>
      </c>
      <c r="W11" t="e">
        <f t="shared" ca="1" si="8"/>
        <v>#NAME?</v>
      </c>
      <c r="X11" t="e">
        <f t="shared" ca="1" si="9"/>
        <v>#NAME?</v>
      </c>
      <c r="Y11" t="e">
        <f t="shared" ca="1" si="10"/>
        <v>#NAME?</v>
      </c>
      <c r="Z11" t="e">
        <f t="shared" ca="1" si="11"/>
        <v>#NAME?</v>
      </c>
      <c r="AA11" s="10" t="e">
        <f t="shared" ca="1" si="12"/>
        <v>#NAME?</v>
      </c>
      <c r="AC11" s="4" t="s">
        <v>37</v>
      </c>
    </row>
    <row r="12" spans="1:44" x14ac:dyDescent="0.35">
      <c r="B12" s="9">
        <v>67</v>
      </c>
      <c r="C12">
        <v>0</v>
      </c>
      <c r="D12">
        <v>70</v>
      </c>
      <c r="E12" s="10">
        <v>8</v>
      </c>
      <c r="G12" s="9" t="e">
        <f ca="1"/>
        <v>#NAME?</v>
      </c>
      <c r="H12" t="e">
        <f ca="1"/>
        <v>#NAME?</v>
      </c>
      <c r="I12" t="e">
        <f ca="1"/>
        <v>#NAME?</v>
      </c>
      <c r="J12" s="10" t="e">
        <f ca="1"/>
        <v>#NAME?</v>
      </c>
      <c r="K12" s="9" t="e">
        <f t="shared" ca="1" si="0"/>
        <v>#NAME?</v>
      </c>
      <c r="L12" t="e">
        <f t="shared" ca="1" si="2"/>
        <v>#NAME?</v>
      </c>
      <c r="M12" s="10" t="e">
        <f ca="1">IF(H12=1,K12-LN(SUM(L12:L$21)),0)</f>
        <v>#NAME?</v>
      </c>
      <c r="Q12" s="9" t="e">
        <f t="shared" ca="1" si="1"/>
        <v>#NAME?</v>
      </c>
      <c r="R12" s="9" t="e">
        <f t="shared" ca="1" si="3"/>
        <v>#NAME?</v>
      </c>
      <c r="S12" t="e">
        <f t="shared" ca="1" si="4"/>
        <v>#NAME?</v>
      </c>
      <c r="T12" t="e">
        <f t="shared" ca="1" si="5"/>
        <v>#NAME?</v>
      </c>
      <c r="U12" s="10" t="e">
        <f t="shared" ca="1" si="6"/>
        <v>#NAME?</v>
      </c>
      <c r="V12" t="e">
        <f t="shared" ca="1" si="7"/>
        <v>#NAME?</v>
      </c>
      <c r="W12" t="e">
        <f t="shared" ca="1" si="8"/>
        <v>#NAME?</v>
      </c>
      <c r="X12" t="e">
        <f t="shared" ca="1" si="9"/>
        <v>#NAME?</v>
      </c>
      <c r="Y12" t="e">
        <f t="shared" ca="1" si="10"/>
        <v>#NAME?</v>
      </c>
      <c r="Z12" t="e">
        <f t="shared" ca="1" si="11"/>
        <v>#NAME?</v>
      </c>
      <c r="AA12" s="10" t="e">
        <f t="shared" ca="1" si="12"/>
        <v>#NAME?</v>
      </c>
      <c r="AC12" s="14" t="e">
        <f ca="1">T22</f>
        <v>#NAME?</v>
      </c>
      <c r="AK12" s="3" t="s">
        <v>27</v>
      </c>
      <c r="AL12" s="3" t="s">
        <v>28</v>
      </c>
      <c r="AM12" s="3" t="s">
        <v>29</v>
      </c>
    </row>
    <row r="13" spans="1:44" x14ac:dyDescent="0.35">
      <c r="B13" s="9">
        <v>70</v>
      </c>
      <c r="C13">
        <v>1</v>
      </c>
      <c r="D13">
        <v>61</v>
      </c>
      <c r="E13" s="10">
        <v>16</v>
      </c>
      <c r="G13" s="9" t="e">
        <f ca="1"/>
        <v>#NAME?</v>
      </c>
      <c r="H13" t="e">
        <f ca="1"/>
        <v>#NAME?</v>
      </c>
      <c r="I13" t="e">
        <f ca="1"/>
        <v>#NAME?</v>
      </c>
      <c r="J13" s="10" t="e">
        <f ca="1"/>
        <v>#NAME?</v>
      </c>
      <c r="K13" s="9" t="e">
        <f t="shared" ca="1" si="0"/>
        <v>#NAME?</v>
      </c>
      <c r="L13" t="e">
        <f t="shared" ca="1" si="2"/>
        <v>#NAME?</v>
      </c>
      <c r="M13" s="10" t="e">
        <f ca="1">IF(H13=1,K13-LN(SUM(L13:L$21)),0)</f>
        <v>#NAME?</v>
      </c>
      <c r="Q13" s="9" t="e">
        <f t="shared" ca="1" si="1"/>
        <v>#NAME?</v>
      </c>
      <c r="R13" s="9" t="e">
        <f t="shared" ca="1" si="3"/>
        <v>#NAME?</v>
      </c>
      <c r="S13" t="e">
        <f t="shared" ca="1" si="4"/>
        <v>#NAME?</v>
      </c>
      <c r="T13" t="e">
        <f t="shared" ca="1" si="5"/>
        <v>#NAME?</v>
      </c>
      <c r="U13" s="10" t="e">
        <f t="shared" ca="1" si="6"/>
        <v>#NAME?</v>
      </c>
      <c r="V13" t="e">
        <f t="shared" ca="1" si="7"/>
        <v>#NAME?</v>
      </c>
      <c r="W13" t="e">
        <f t="shared" ca="1" si="8"/>
        <v>#NAME?</v>
      </c>
      <c r="X13" t="e">
        <f t="shared" ca="1" si="9"/>
        <v>#NAME?</v>
      </c>
      <c r="Y13" t="e">
        <f t="shared" ca="1" si="10"/>
        <v>#NAME?</v>
      </c>
      <c r="Z13" t="e">
        <f t="shared" ca="1" si="11"/>
        <v>#NAME?</v>
      </c>
      <c r="AA13" s="10" t="e">
        <f t="shared" ca="1" si="12"/>
        <v>#NAME?</v>
      </c>
      <c r="AC13" s="15" t="e">
        <f ca="1">U22</f>
        <v>#NAME?</v>
      </c>
      <c r="AJ13" t="s">
        <v>2</v>
      </c>
      <c r="AK13" s="16">
        <v>70</v>
      </c>
      <c r="AL13" s="17">
        <v>5</v>
      </c>
      <c r="AM13" s="18" t="e">
        <f ca="1">COXPRED0(AK13:AL13,B4:E21)</f>
        <v>#NAME?</v>
      </c>
    </row>
    <row r="14" spans="1:44" x14ac:dyDescent="0.35">
      <c r="B14" s="9">
        <v>67</v>
      </c>
      <c r="C14">
        <v>0</v>
      </c>
      <c r="D14">
        <v>71</v>
      </c>
      <c r="E14" s="10">
        <v>9</v>
      </c>
      <c r="G14" s="9" t="e">
        <f ca="1"/>
        <v>#NAME?</v>
      </c>
      <c r="H14" t="e">
        <f ca="1"/>
        <v>#NAME?</v>
      </c>
      <c r="I14" t="e">
        <f ca="1"/>
        <v>#NAME?</v>
      </c>
      <c r="J14" s="10" t="e">
        <f ca="1"/>
        <v>#NAME?</v>
      </c>
      <c r="K14" s="9" t="e">
        <f t="shared" ca="1" si="0"/>
        <v>#NAME?</v>
      </c>
      <c r="L14" t="e">
        <f t="shared" ca="1" si="2"/>
        <v>#NAME?</v>
      </c>
      <c r="M14" s="10" t="e">
        <f ca="1">IF(H14=1,K14-LN(SUM(L14:L$21)),0)</f>
        <v>#NAME?</v>
      </c>
      <c r="Q14" s="9" t="e">
        <f t="shared" ca="1" si="1"/>
        <v>#NAME?</v>
      </c>
      <c r="R14" s="9" t="e">
        <f t="shared" ca="1" si="3"/>
        <v>#NAME?</v>
      </c>
      <c r="S14" t="e">
        <f t="shared" ca="1" si="4"/>
        <v>#NAME?</v>
      </c>
      <c r="T14" t="e">
        <f t="shared" ca="1" si="5"/>
        <v>#NAME?</v>
      </c>
      <c r="U14" s="10" t="e">
        <f t="shared" ca="1" si="6"/>
        <v>#NAME?</v>
      </c>
      <c r="V14" t="e">
        <f t="shared" ca="1" si="7"/>
        <v>#NAME?</v>
      </c>
      <c r="W14" t="e">
        <f t="shared" ca="1" si="8"/>
        <v>#NAME?</v>
      </c>
      <c r="X14" t="e">
        <f t="shared" ca="1" si="9"/>
        <v>#NAME?</v>
      </c>
      <c r="Y14" t="e">
        <f t="shared" ca="1" si="10"/>
        <v>#NAME?</v>
      </c>
      <c r="Z14" t="e">
        <f t="shared" ca="1" si="11"/>
        <v>#NAME?</v>
      </c>
      <c r="AA14" s="10" t="e">
        <f t="shared" ca="1" si="12"/>
        <v>#NAME?</v>
      </c>
    </row>
    <row r="15" spans="1:44" x14ac:dyDescent="0.35">
      <c r="B15" s="9">
        <v>30</v>
      </c>
      <c r="C15">
        <v>0</v>
      </c>
      <c r="D15">
        <v>70</v>
      </c>
      <c r="E15" s="10">
        <v>11</v>
      </c>
      <c r="G15" s="9" t="e">
        <f ca="1"/>
        <v>#NAME?</v>
      </c>
      <c r="H15" t="e">
        <f ca="1"/>
        <v>#NAME?</v>
      </c>
      <c r="I15" t="e">
        <f ca="1"/>
        <v>#NAME?</v>
      </c>
      <c r="J15" s="10" t="e">
        <f ca="1"/>
        <v>#NAME?</v>
      </c>
      <c r="K15" s="9" t="e">
        <f t="shared" ca="1" si="0"/>
        <v>#NAME?</v>
      </c>
      <c r="L15" t="e">
        <f t="shared" ca="1" si="2"/>
        <v>#NAME?</v>
      </c>
      <c r="M15" s="10" t="e">
        <f ca="1">IF(H15=1,K15-LN(SUM(L15:L$21)),0)</f>
        <v>#NAME?</v>
      </c>
      <c r="Q15" s="9" t="e">
        <f t="shared" ca="1" si="1"/>
        <v>#NAME?</v>
      </c>
      <c r="R15" s="9" t="e">
        <f t="shared" ca="1" si="3"/>
        <v>#NAME?</v>
      </c>
      <c r="S15" t="e">
        <f t="shared" ca="1" si="4"/>
        <v>#NAME?</v>
      </c>
      <c r="T15" t="e">
        <f t="shared" ca="1" si="5"/>
        <v>#NAME?</v>
      </c>
      <c r="U15" s="10" t="e">
        <f t="shared" ca="1" si="6"/>
        <v>#NAME?</v>
      </c>
      <c r="V15" t="e">
        <f t="shared" ca="1" si="7"/>
        <v>#NAME?</v>
      </c>
      <c r="W15" t="e">
        <f t="shared" ca="1" si="8"/>
        <v>#NAME?</v>
      </c>
      <c r="X15" t="e">
        <f t="shared" ca="1" si="9"/>
        <v>#NAME?</v>
      </c>
      <c r="Y15" t="e">
        <f t="shared" ca="1" si="10"/>
        <v>#NAME?</v>
      </c>
      <c r="Z15" t="e">
        <f t="shared" ca="1" si="11"/>
        <v>#NAME?</v>
      </c>
      <c r="AA15" s="10" t="e">
        <f t="shared" ca="1" si="12"/>
        <v>#NAME?</v>
      </c>
      <c r="AK15" s="2" t="s">
        <v>2</v>
      </c>
      <c r="AL15" s="2" t="s">
        <v>3</v>
      </c>
      <c r="AM15" s="3" t="s">
        <v>38</v>
      </c>
    </row>
    <row r="16" spans="1:44" x14ac:dyDescent="0.35">
      <c r="B16" s="9">
        <v>62</v>
      </c>
      <c r="C16">
        <v>1</v>
      </c>
      <c r="D16">
        <v>75</v>
      </c>
      <c r="E16" s="10">
        <v>15</v>
      </c>
      <c r="G16" s="9" t="e">
        <f ca="1"/>
        <v>#NAME?</v>
      </c>
      <c r="H16" t="e">
        <f ca="1"/>
        <v>#NAME?</v>
      </c>
      <c r="I16" t="e">
        <f ca="1"/>
        <v>#NAME?</v>
      </c>
      <c r="J16" s="10" t="e">
        <f ca="1"/>
        <v>#NAME?</v>
      </c>
      <c r="K16" s="9" t="e">
        <f t="shared" ca="1" si="0"/>
        <v>#NAME?</v>
      </c>
      <c r="L16" t="e">
        <f t="shared" ca="1" si="2"/>
        <v>#NAME?</v>
      </c>
      <c r="M16" s="10" t="e">
        <f ca="1">IF(H16=1,K16-LN(SUM(L16:L$21)),0)</f>
        <v>#NAME?</v>
      </c>
      <c r="Q16" s="9" t="e">
        <f t="shared" ca="1" si="1"/>
        <v>#NAME?</v>
      </c>
      <c r="R16" s="9" t="e">
        <f t="shared" ca="1" si="3"/>
        <v>#NAME?</v>
      </c>
      <c r="S16" t="e">
        <f t="shared" ca="1" si="4"/>
        <v>#NAME?</v>
      </c>
      <c r="T16" t="e">
        <f t="shared" ca="1" si="5"/>
        <v>#NAME?</v>
      </c>
      <c r="U16" s="10" t="e">
        <f t="shared" ca="1" si="6"/>
        <v>#NAME?</v>
      </c>
      <c r="V16" t="e">
        <f t="shared" ca="1" si="7"/>
        <v>#NAME?</v>
      </c>
      <c r="W16" t="e">
        <f t="shared" ca="1" si="8"/>
        <v>#NAME?</v>
      </c>
      <c r="X16" t="e">
        <f t="shared" ca="1" si="9"/>
        <v>#NAME?</v>
      </c>
      <c r="Y16" t="e">
        <f t="shared" ca="1" si="10"/>
        <v>#NAME?</v>
      </c>
      <c r="Z16" t="e">
        <f t="shared" ca="1" si="11"/>
        <v>#NAME?</v>
      </c>
      <c r="AA16" s="10" t="e">
        <f t="shared" ca="1" si="12"/>
        <v>#NAME?</v>
      </c>
      <c r="AJ16" t="s">
        <v>27</v>
      </c>
      <c r="AK16" s="6">
        <v>65</v>
      </c>
      <c r="AL16" s="8">
        <v>70</v>
      </c>
      <c r="AO16" t="e">
        <f t="array" aca="1" ref="AO16:AR17" ca="1">COXPRED(AK16:AK17,AL16:AL17,B4:E21,TRUE)</f>
        <v>#NAME?</v>
      </c>
      <c r="AP16" t="e">
        <f ca="1"/>
        <v>#NAME?</v>
      </c>
      <c r="AQ16" t="e">
        <f ca="1"/>
        <v>#NAME?</v>
      </c>
      <c r="AR16" t="e">
        <f ca="1"/>
        <v>#NAME?</v>
      </c>
    </row>
    <row r="17" spans="2:44" x14ac:dyDescent="0.35">
      <c r="B17" s="9">
        <v>27</v>
      </c>
      <c r="C17">
        <v>1</v>
      </c>
      <c r="D17">
        <v>72</v>
      </c>
      <c r="E17" s="10">
        <v>36</v>
      </c>
      <c r="G17" s="9" t="e">
        <f ca="1"/>
        <v>#NAME?</v>
      </c>
      <c r="H17" t="e">
        <f ca="1"/>
        <v>#NAME?</v>
      </c>
      <c r="I17" t="e">
        <f ca="1"/>
        <v>#NAME?</v>
      </c>
      <c r="J17" s="10" t="e">
        <f ca="1"/>
        <v>#NAME?</v>
      </c>
      <c r="K17" s="9" t="e">
        <f t="shared" ca="1" si="0"/>
        <v>#NAME?</v>
      </c>
      <c r="L17" t="e">
        <f t="shared" ca="1" si="2"/>
        <v>#NAME?</v>
      </c>
      <c r="M17" s="10" t="e">
        <f ca="1">IF(H17=1,K17-LN(SUM(L17:L$21)),0)</f>
        <v>#NAME?</v>
      </c>
      <c r="Q17" s="9" t="e">
        <f t="shared" ca="1" si="1"/>
        <v>#NAME?</v>
      </c>
      <c r="R17" s="9" t="e">
        <f t="shared" ca="1" si="3"/>
        <v>#NAME?</v>
      </c>
      <c r="S17" t="e">
        <f t="shared" ca="1" si="4"/>
        <v>#NAME?</v>
      </c>
      <c r="T17" t="e">
        <f t="shared" ca="1" si="5"/>
        <v>#NAME?</v>
      </c>
      <c r="U17" s="10" t="e">
        <f t="shared" ca="1" si="6"/>
        <v>#NAME?</v>
      </c>
      <c r="V17" t="e">
        <f t="shared" ca="1" si="7"/>
        <v>#NAME?</v>
      </c>
      <c r="W17" t="e">
        <f t="shared" ca="1" si="8"/>
        <v>#NAME?</v>
      </c>
      <c r="X17" t="e">
        <f t="shared" ca="1" si="9"/>
        <v>#NAME?</v>
      </c>
      <c r="Y17" t="e">
        <f t="shared" ca="1" si="10"/>
        <v>#NAME?</v>
      </c>
      <c r="Z17" t="e">
        <f t="shared" ca="1" si="11"/>
        <v>#NAME?</v>
      </c>
      <c r="AA17" s="10" t="e">
        <f t="shared" ca="1" si="12"/>
        <v>#NAME?</v>
      </c>
      <c r="AJ17" t="s">
        <v>28</v>
      </c>
      <c r="AK17" s="11">
        <v>10</v>
      </c>
      <c r="AL17" s="13">
        <v>5</v>
      </c>
      <c r="AO17" s="16" t="e">
        <f ca="1"/>
        <v>#NAME?</v>
      </c>
      <c r="AP17" s="17" t="e">
        <f ca="1"/>
        <v>#NAME?</v>
      </c>
      <c r="AQ17" s="17" t="e">
        <f ca="1"/>
        <v>#NAME?</v>
      </c>
      <c r="AR17" s="18" t="e">
        <f ca="1"/>
        <v>#NAME?</v>
      </c>
    </row>
    <row r="18" spans="2:44" x14ac:dyDescent="0.35">
      <c r="B18" s="9">
        <v>41</v>
      </c>
      <c r="C18">
        <v>1</v>
      </c>
      <c r="D18">
        <v>58</v>
      </c>
      <c r="E18" s="10">
        <v>25</v>
      </c>
      <c r="G18" s="9" t="e">
        <f ca="1"/>
        <v>#NAME?</v>
      </c>
      <c r="H18" t="e">
        <f ca="1"/>
        <v>#NAME?</v>
      </c>
      <c r="I18" t="e">
        <f ca="1"/>
        <v>#NAME?</v>
      </c>
      <c r="J18" s="10" t="e">
        <f ca="1"/>
        <v>#NAME?</v>
      </c>
      <c r="K18" s="9" t="e">
        <f t="shared" ca="1" si="0"/>
        <v>#NAME?</v>
      </c>
      <c r="L18" t="e">
        <f t="shared" ca="1" si="2"/>
        <v>#NAME?</v>
      </c>
      <c r="M18" s="10" t="e">
        <f ca="1">IF(H18=1,K18-LN(SUM(L18:L$21)),0)</f>
        <v>#NAME?</v>
      </c>
      <c r="Q18" s="9" t="e">
        <f t="shared" ca="1" si="1"/>
        <v>#NAME?</v>
      </c>
      <c r="R18" s="9" t="e">
        <f t="shared" ca="1" si="3"/>
        <v>#NAME?</v>
      </c>
      <c r="S18" t="e">
        <f t="shared" ca="1" si="4"/>
        <v>#NAME?</v>
      </c>
      <c r="T18" t="e">
        <f t="shared" ca="1" si="5"/>
        <v>#NAME?</v>
      </c>
      <c r="U18" s="10" t="e">
        <f t="shared" ca="1" si="6"/>
        <v>#NAME?</v>
      </c>
      <c r="V18" t="e">
        <f t="shared" ca="1" si="7"/>
        <v>#NAME?</v>
      </c>
      <c r="W18" t="e">
        <f t="shared" ca="1" si="8"/>
        <v>#NAME?</v>
      </c>
      <c r="X18" t="e">
        <f t="shared" ca="1" si="9"/>
        <v>#NAME?</v>
      </c>
      <c r="Y18" t="e">
        <f t="shared" ca="1" si="10"/>
        <v>#NAME?</v>
      </c>
      <c r="Z18" t="e">
        <f t="shared" ca="1" si="11"/>
        <v>#NAME?</v>
      </c>
      <c r="AA18" s="10" t="e">
        <f t="shared" ca="1" si="12"/>
        <v>#NAME?</v>
      </c>
      <c r="AJ18" t="s">
        <v>29</v>
      </c>
      <c r="AK18" t="e">
        <f ca="1">COXPRED0(AK16:AK17,B4:E21)</f>
        <v>#NAME?</v>
      </c>
      <c r="AL18" t="e">
        <f ca="1">COXPRED0(AL16:AL17,B4:E21)</f>
        <v>#NAME?</v>
      </c>
      <c r="AM18" t="e">
        <f ca="1">AL18/AK18</f>
        <v>#NAME?</v>
      </c>
    </row>
    <row r="19" spans="2:44" x14ac:dyDescent="0.35">
      <c r="B19" s="9">
        <v>37</v>
      </c>
      <c r="C19">
        <v>1</v>
      </c>
      <c r="D19">
        <v>80</v>
      </c>
      <c r="E19" s="10">
        <v>8</v>
      </c>
      <c r="G19" s="9" t="e">
        <f ca="1"/>
        <v>#NAME?</v>
      </c>
      <c r="H19" t="e">
        <f ca="1"/>
        <v>#NAME?</v>
      </c>
      <c r="I19" t="e">
        <f ca="1"/>
        <v>#NAME?</v>
      </c>
      <c r="J19" s="10" t="e">
        <f ca="1"/>
        <v>#NAME?</v>
      </c>
      <c r="K19" s="9" t="e">
        <f t="shared" ca="1" si="0"/>
        <v>#NAME?</v>
      </c>
      <c r="L19" t="e">
        <f t="shared" ca="1" si="2"/>
        <v>#NAME?</v>
      </c>
      <c r="M19" s="10" t="e">
        <f ca="1">IF(H19=1,K19-LN(SUM(L19:L$21)),0)</f>
        <v>#NAME?</v>
      </c>
      <c r="Q19" s="9" t="e">
        <f t="shared" ca="1" si="1"/>
        <v>#NAME?</v>
      </c>
      <c r="R19" s="9" t="e">
        <f t="shared" ca="1" si="3"/>
        <v>#NAME?</v>
      </c>
      <c r="S19" t="e">
        <f t="shared" ca="1" si="4"/>
        <v>#NAME?</v>
      </c>
      <c r="T19" t="e">
        <f t="shared" ca="1" si="5"/>
        <v>#NAME?</v>
      </c>
      <c r="U19" s="10" t="e">
        <f t="shared" ca="1" si="6"/>
        <v>#NAME?</v>
      </c>
      <c r="V19" t="e">
        <f t="shared" ca="1" si="7"/>
        <v>#NAME?</v>
      </c>
      <c r="W19" t="e">
        <f t="shared" ca="1" si="8"/>
        <v>#NAME?</v>
      </c>
      <c r="X19" t="e">
        <f t="shared" ca="1" si="9"/>
        <v>#NAME?</v>
      </c>
      <c r="Y19" t="e">
        <f t="shared" ca="1" si="10"/>
        <v>#NAME?</v>
      </c>
      <c r="Z19" t="e">
        <f t="shared" ca="1" si="11"/>
        <v>#NAME?</v>
      </c>
      <c r="AA19" s="10" t="e">
        <f t="shared" ca="1" si="12"/>
        <v>#NAME?</v>
      </c>
    </row>
    <row r="20" spans="2:44" x14ac:dyDescent="0.35">
      <c r="B20" s="9">
        <v>25</v>
      </c>
      <c r="C20">
        <v>0</v>
      </c>
      <c r="D20">
        <v>68</v>
      </c>
      <c r="E20" s="10">
        <v>3</v>
      </c>
      <c r="G20" s="9" t="e">
        <f ca="1"/>
        <v>#NAME?</v>
      </c>
      <c r="H20" t="e">
        <f ca="1"/>
        <v>#NAME?</v>
      </c>
      <c r="I20" t="e">
        <f ca="1"/>
        <v>#NAME?</v>
      </c>
      <c r="J20" s="10" t="e">
        <f ca="1"/>
        <v>#NAME?</v>
      </c>
      <c r="K20" s="9" t="e">
        <f t="shared" ca="1" si="0"/>
        <v>#NAME?</v>
      </c>
      <c r="L20" t="e">
        <f t="shared" ca="1" si="2"/>
        <v>#NAME?</v>
      </c>
      <c r="M20" s="10" t="e">
        <f ca="1">IF(H20=1,K20-LN(SUM(L20:L$21)),0)</f>
        <v>#NAME?</v>
      </c>
      <c r="Q20" s="9" t="e">
        <f ca="1">L20+Q21</f>
        <v>#NAME?</v>
      </c>
      <c r="R20" s="9" t="e">
        <f ca="1">I20*L20+R21</f>
        <v>#NAME?</v>
      </c>
      <c r="S20" t="e">
        <f ca="1">J20*L20+S21</f>
        <v>#NAME?</v>
      </c>
      <c r="T20" t="e">
        <f t="shared" ca="1" si="5"/>
        <v>#NAME?</v>
      </c>
      <c r="U20" s="10" t="e">
        <f t="shared" ca="1" si="6"/>
        <v>#NAME?</v>
      </c>
      <c r="V20" t="e">
        <f ca="1">I20*I20*L20+V21</f>
        <v>#NAME?</v>
      </c>
      <c r="W20" t="e">
        <f ca="1">I20*J20*L20+W21</f>
        <v>#NAME?</v>
      </c>
      <c r="X20" t="e">
        <f ca="1">J20*J20*L20+X21</f>
        <v>#NAME?</v>
      </c>
      <c r="Y20" t="e">
        <f t="shared" ca="1" si="10"/>
        <v>#NAME?</v>
      </c>
      <c r="Z20" t="e">
        <f t="shared" ca="1" si="11"/>
        <v>#NAME?</v>
      </c>
      <c r="AA20" s="10" t="e">
        <f t="shared" ca="1" si="12"/>
        <v>#NAME?</v>
      </c>
      <c r="AK20" s="2" t="s">
        <v>2</v>
      </c>
      <c r="AL20" s="2" t="s">
        <v>3</v>
      </c>
    </row>
    <row r="21" spans="2:44" x14ac:dyDescent="0.35">
      <c r="B21" s="11">
        <v>62</v>
      </c>
      <c r="C21" s="12">
        <v>0</v>
      </c>
      <c r="D21" s="12">
        <v>64</v>
      </c>
      <c r="E21" s="13">
        <v>2</v>
      </c>
      <c r="G21" s="11" t="e">
        <f ca="1"/>
        <v>#NAME?</v>
      </c>
      <c r="H21" s="12" t="e">
        <f ca="1"/>
        <v>#NAME?</v>
      </c>
      <c r="I21" s="12" t="e">
        <f ca="1"/>
        <v>#NAME?</v>
      </c>
      <c r="J21" s="13" t="e">
        <f ca="1"/>
        <v>#NAME?</v>
      </c>
      <c r="K21" s="11" t="e">
        <f t="shared" ca="1" si="0"/>
        <v>#NAME?</v>
      </c>
      <c r="L21" s="12" t="e">
        <f t="shared" ca="1" si="2"/>
        <v>#NAME?</v>
      </c>
      <c r="M21" s="13" t="e">
        <f ca="1">IF(H21=1,K21-LN(SUM(L21:L$21)),0)</f>
        <v>#NAME?</v>
      </c>
      <c r="Q21" s="11" t="e">
        <f ca="1">L21</f>
        <v>#NAME?</v>
      </c>
      <c r="R21" s="11" t="e">
        <f ca="1">I21*L21</f>
        <v>#NAME?</v>
      </c>
      <c r="S21" s="12" t="e">
        <f ca="1">J21*L21</f>
        <v>#NAME?</v>
      </c>
      <c r="T21" s="12" t="e">
        <f t="shared" ca="1" si="5"/>
        <v>#NAME?</v>
      </c>
      <c r="U21" s="13" t="e">
        <f t="shared" ca="1" si="6"/>
        <v>#NAME?</v>
      </c>
      <c r="V21" s="12" t="e">
        <f ca="1">I21*I21*L21</f>
        <v>#NAME?</v>
      </c>
      <c r="W21" s="12" t="e">
        <f ca="1">I21*J21*L21</f>
        <v>#NAME?</v>
      </c>
      <c r="X21" s="12" t="e">
        <f ca="1">J21*J21*L21</f>
        <v>#NAME?</v>
      </c>
      <c r="Y21" s="12" t="e">
        <f t="shared" ca="1" si="10"/>
        <v>#NAME?</v>
      </c>
      <c r="Z21" s="12" t="e">
        <f t="shared" ca="1" si="11"/>
        <v>#NAME?</v>
      </c>
      <c r="AA21" s="13" t="e">
        <f t="shared" ca="1" si="12"/>
        <v>#NAME?</v>
      </c>
      <c r="AJ21" t="s">
        <v>27</v>
      </c>
      <c r="AK21" s="6">
        <v>65</v>
      </c>
      <c r="AL21" s="8">
        <v>70</v>
      </c>
      <c r="AN21" t="e">
        <f t="array" aca="1" ref="AN21:AQ22" ca="1">COXPRED(AK21:AK22,AL21:AL22,B4:E21,TRUE)</f>
        <v>#NAME?</v>
      </c>
      <c r="AO21" t="e">
        <f ca="1"/>
        <v>#NAME?</v>
      </c>
      <c r="AP21" t="e">
        <f ca="1"/>
        <v>#NAME?</v>
      </c>
      <c r="AQ21" t="e">
        <f ca="1"/>
        <v>#NAME?</v>
      </c>
    </row>
    <row r="22" spans="2:44" x14ac:dyDescent="0.35">
      <c r="M22" s="5" t="e">
        <f ca="1">SUM(M4:M21)</f>
        <v>#NAME?</v>
      </c>
      <c r="T22" t="e">
        <f ca="1">SUM(T4:T21)</f>
        <v>#NAME?</v>
      </c>
      <c r="U22" t="e">
        <f ca="1">SUM(U4:U21)</f>
        <v>#NAME?</v>
      </c>
      <c r="Y22" t="e">
        <f ca="1">SUM(Y4:Y21)</f>
        <v>#NAME?</v>
      </c>
      <c r="Z22" t="e">
        <f ca="1">SUM(Z4:Z21)</f>
        <v>#NAME?</v>
      </c>
      <c r="AA22" t="e">
        <f ca="1">SUM(AA4:AA21)</f>
        <v>#NAME?</v>
      </c>
      <c r="AJ22" t="s">
        <v>28</v>
      </c>
      <c r="AK22" s="11">
        <v>10</v>
      </c>
      <c r="AL22" s="13">
        <v>5</v>
      </c>
      <c r="AN22" s="16" t="e">
        <f ca="1"/>
        <v>#NAME?</v>
      </c>
      <c r="AO22" s="17" t="e">
        <f ca="1"/>
        <v>#NAME?</v>
      </c>
      <c r="AP22" s="17" t="e">
        <f ca="1"/>
        <v>#NAME?</v>
      </c>
      <c r="AQ22" s="18" t="e">
        <f ca="1"/>
        <v>#NAME?</v>
      </c>
    </row>
    <row r="23" spans="2:44" x14ac:dyDescent="0.35">
      <c r="B23" t="s">
        <v>39</v>
      </c>
    </row>
    <row r="24" spans="2:44" x14ac:dyDescent="0.35">
      <c r="U24" t="s">
        <v>40</v>
      </c>
      <c r="V24">
        <v>0.05</v>
      </c>
    </row>
    <row r="26" spans="2:44" x14ac:dyDescent="0.35">
      <c r="R26" s="2" t="s">
        <v>31</v>
      </c>
      <c r="S26" s="2" t="s">
        <v>41</v>
      </c>
      <c r="T26" s="2" t="s">
        <v>42</v>
      </c>
      <c r="U26" s="2" t="s">
        <v>43</v>
      </c>
      <c r="V26" s="2" t="s">
        <v>34</v>
      </c>
      <c r="W26" s="2" t="s">
        <v>35</v>
      </c>
      <c r="X26" s="2" t="s">
        <v>5</v>
      </c>
      <c r="Y26" s="2" t="s">
        <v>34</v>
      </c>
      <c r="Z26" s="2" t="s">
        <v>35</v>
      </c>
      <c r="AB26" s="2" t="s">
        <v>44</v>
      </c>
      <c r="AC26" s="2" t="s">
        <v>43</v>
      </c>
    </row>
    <row r="27" spans="2:44" x14ac:dyDescent="0.35">
      <c r="Q27" t="s">
        <v>9</v>
      </c>
      <c r="R27" s="19">
        <f>O4</f>
        <v>0.20246537843113604</v>
      </c>
      <c r="S27" s="20" t="e">
        <f ca="1">SQRT(AC8)</f>
        <v>#NAME?</v>
      </c>
      <c r="T27" s="19" t="e">
        <f ca="1">R27/S27</f>
        <v>#NAME?</v>
      </c>
      <c r="U27" s="21" t="e">
        <f ca="1">2*(1-NORMSDIST(T27))</f>
        <v>#NAME?</v>
      </c>
      <c r="V27" s="20" t="e">
        <f ca="1">R27-S27*NORMSINV(1-V24/2)</f>
        <v>#NAME?</v>
      </c>
      <c r="W27" s="21" t="e">
        <f ca="1">R27+S27*NORMSINV(1-V24/2)</f>
        <v>#NAME?</v>
      </c>
      <c r="X27" s="6">
        <f>EXP(R27)</f>
        <v>1.2244176931265995</v>
      </c>
      <c r="Y27" s="7" t="e">
        <f ca="1">EXP(V27)</f>
        <v>#NAME?</v>
      </c>
      <c r="Z27" s="8" t="e">
        <f ca="1">EXP(W27)</f>
        <v>#NAME?</v>
      </c>
      <c r="AB27" s="19" t="e">
        <f ca="1">(R27/S27)^2</f>
        <v>#NAME?</v>
      </c>
      <c r="AC27" s="21" t="e">
        <f ca="1">CHIDIST(AB27,1)</f>
        <v>#NAME?</v>
      </c>
    </row>
    <row r="28" spans="2:44" x14ac:dyDescent="0.35">
      <c r="Q28" t="s">
        <v>10</v>
      </c>
      <c r="R28" s="22">
        <f>O5</f>
        <v>9.4457295479746781E-2</v>
      </c>
      <c r="S28" s="23" t="e">
        <f ca="1">SQRT(AD9)</f>
        <v>#NAME?</v>
      </c>
      <c r="T28" s="22" t="e">
        <f ca="1">R28/S28</f>
        <v>#NAME?</v>
      </c>
      <c r="U28" s="24" t="e">
        <f ca="1">2*(1-NORMSDIST(T28))</f>
        <v>#NAME?</v>
      </c>
      <c r="V28" s="23" t="e">
        <f ca="1">R28-S28*NORMSINV(1-V24/2)</f>
        <v>#NAME?</v>
      </c>
      <c r="W28" s="24" t="e">
        <f ca="1">R28+S28*NORMSINV(1-V24/2)</f>
        <v>#NAME?</v>
      </c>
      <c r="X28" s="11">
        <f>EXP(R28)</f>
        <v>1.0990622272056678</v>
      </c>
      <c r="Y28" s="12" t="e">
        <f ca="1">EXP(V28)</f>
        <v>#NAME?</v>
      </c>
      <c r="Z28" s="13" t="e">
        <f ca="1">EXP(W28)</f>
        <v>#NAME?</v>
      </c>
      <c r="AB28" s="22" t="e">
        <f ca="1">(R28/S28)^2</f>
        <v>#NAME?</v>
      </c>
      <c r="AC28" s="24" t="e">
        <f ca="1">CHIDIST(AB28,1)</f>
        <v>#NAME?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Cox Reg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2026-01-03T11:01:41Z</dcterms:created>
  <dcterms:modified xsi:type="dcterms:W3CDTF">2026-01-03T11:06:29Z</dcterms:modified>
</cp:coreProperties>
</file>