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D677AA88-BED0-44B3-96F4-6C05048D2AE9}" xr6:coauthVersionLast="47" xr6:coauthVersionMax="47" xr10:uidLastSave="{BE173F83-894E-48A5-AF30-96CBD11F68A7}"/>
  <bookViews>
    <workbookView xWindow="-110" yWindow="-110" windowWidth="19420" windowHeight="10300" xr2:uid="{EDEDB044-E9A8-49B9-896A-3A5908BA2358}"/>
  </bookViews>
  <sheets>
    <sheet name="Title" sheetId="3" r:id="rId1"/>
    <sheet name="Intervals" sheetId="1" r:id="rId2"/>
    <sheet name="Charts" sheetId="2" r:id="rId3"/>
  </sheets>
  <externalReferences>
    <externalReference r:id="rId4"/>
    <externalReference r:id="rId5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6" i="2"/>
  <c r="G5" i="2"/>
  <c r="G6" i="2" s="1"/>
  <c r="E5" i="2"/>
  <c r="E4" i="2"/>
  <c r="E8" i="2" s="1"/>
  <c r="J12" i="1"/>
  <c r="E12" i="1"/>
  <c r="M11" i="1"/>
  <c r="E11" i="1"/>
  <c r="M12" i="1" s="1"/>
  <c r="E10" i="1"/>
  <c r="E9" i="1"/>
  <c r="J11" i="1" s="1"/>
  <c r="E7" i="1"/>
  <c r="E5" i="1"/>
  <c r="E6" i="1" s="1"/>
  <c r="G7" i="2" l="1"/>
  <c r="G8" i="2" s="1"/>
  <c r="G9" i="2" s="1"/>
  <c r="G10" i="2" s="1"/>
  <c r="G11" i="2" s="1"/>
  <c r="G12" i="2" s="1"/>
  <c r="G13" i="2" s="1"/>
  <c r="G14" i="2" s="1"/>
  <c r="K14" i="2" s="1"/>
  <c r="H4" i="2" a="1"/>
  <c r="J13" i="1"/>
  <c r="J15" i="1" s="1"/>
  <c r="E13" i="1"/>
  <c r="O13" i="2"/>
  <c r="O6" i="2"/>
  <c r="K4" i="2"/>
  <c r="K8" i="2"/>
  <c r="O9" i="2"/>
  <c r="K11" i="2"/>
  <c r="O12" i="2"/>
  <c r="O5" i="2"/>
  <c r="K7" i="2"/>
  <c r="O4" i="2"/>
  <c r="O8" i="2"/>
  <c r="K10" i="2"/>
  <c r="O11" i="2"/>
  <c r="K13" i="2"/>
  <c r="O14" i="2"/>
  <c r="O7" i="2"/>
  <c r="K5" i="2"/>
  <c r="K6" i="2"/>
  <c r="K9" i="2"/>
  <c r="O10" i="2"/>
  <c r="K12" i="2"/>
  <c r="J14" i="1" l="1"/>
  <c r="E15" i="1"/>
  <c r="E14" i="1"/>
  <c r="M13" i="1"/>
  <c r="H13" i="2"/>
  <c r="H11" i="2"/>
  <c r="H14" i="2"/>
  <c r="H12" i="2"/>
  <c r="H10" i="2"/>
  <c r="H9" i="2"/>
  <c r="H8" i="2"/>
  <c r="H7" i="2"/>
  <c r="H6" i="2"/>
  <c r="H5" i="2"/>
  <c r="H4" i="2"/>
  <c r="L7" i="2" l="1"/>
  <c r="J7" i="2"/>
  <c r="I7" i="2"/>
  <c r="M15" i="1"/>
  <c r="M14" i="1"/>
  <c r="L4" i="2"/>
  <c r="J4" i="2"/>
  <c r="I4" i="2"/>
  <c r="J5" i="2"/>
  <c r="I5" i="2"/>
  <c r="L5" i="2"/>
  <c r="L8" i="2"/>
  <c r="J8" i="2"/>
  <c r="I8" i="2"/>
  <c r="L9" i="2"/>
  <c r="J9" i="2"/>
  <c r="I9" i="2"/>
  <c r="L10" i="2"/>
  <c r="J10" i="2"/>
  <c r="I10" i="2"/>
  <c r="L12" i="2"/>
  <c r="J12" i="2"/>
  <c r="I12" i="2"/>
  <c r="L14" i="2"/>
  <c r="J14" i="2"/>
  <c r="I14" i="2"/>
  <c r="L11" i="2"/>
  <c r="J11" i="2"/>
  <c r="I11" i="2"/>
  <c r="L13" i="2"/>
  <c r="J13" i="2"/>
  <c r="I13" i="2"/>
  <c r="L6" i="2"/>
  <c r="J6" i="2"/>
  <c r="I6" i="2"/>
  <c r="N8" i="2" l="1"/>
  <c r="M8" i="2"/>
  <c r="M6" i="2"/>
  <c r="N6" i="2"/>
  <c r="N4" i="2"/>
  <c r="M4" i="2"/>
  <c r="N9" i="2"/>
  <c r="M9" i="2"/>
  <c r="N14" i="2"/>
  <c r="M14" i="2"/>
  <c r="N5" i="2"/>
  <c r="M5" i="2"/>
  <c r="N12" i="2"/>
  <c r="M12" i="2"/>
  <c r="N13" i="2"/>
  <c r="M13" i="2"/>
  <c r="N10" i="2"/>
  <c r="M10" i="2"/>
  <c r="N11" i="2"/>
  <c r="M11" i="2"/>
  <c r="N7" i="2"/>
  <c r="M7" i="2"/>
</calcChain>
</file>

<file path=xl/sharedStrings.xml><?xml version="1.0" encoding="utf-8"?>
<sst xmlns="http://schemas.openxmlformats.org/spreadsheetml/2006/main" count="58" uniqueCount="38">
  <si>
    <t>Confidence and Prediction Intervals</t>
  </si>
  <si>
    <t>Cig (x)</t>
  </si>
  <si>
    <t>Life Exp (y)</t>
  </si>
  <si>
    <t>Confidence interval for the forecasted value</t>
  </si>
  <si>
    <t>n</t>
  </si>
  <si>
    <t>df</t>
  </si>
  <si>
    <t>= n - 2</t>
  </si>
  <si>
    <t>mean(x)</t>
  </si>
  <si>
    <t>= AVERAGE(x)</t>
  </si>
  <si>
    <r>
      <t>x</t>
    </r>
    <r>
      <rPr>
        <vertAlign val="subscript"/>
        <sz val="11"/>
        <color theme="1"/>
        <rFont val="Calibri"/>
        <family val="2"/>
        <scheme val="minor"/>
      </rPr>
      <t>0</t>
    </r>
  </si>
  <si>
    <r>
      <t>ŷ</t>
    </r>
    <r>
      <rPr>
        <vertAlign val="subscript"/>
        <sz val="11"/>
        <color theme="1"/>
        <rFont val="Calibri"/>
        <family val="2"/>
      </rPr>
      <t>0</t>
    </r>
  </si>
  <si>
    <r>
      <t>= FORECAST(y,x,x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)</t>
    </r>
  </si>
  <si>
    <t>Prediction interval</t>
  </si>
  <si>
    <t>Test for y-intercept</t>
  </si>
  <si>
    <r>
      <t>s</t>
    </r>
    <r>
      <rPr>
        <vertAlign val="subscript"/>
        <sz val="11"/>
        <color theme="1"/>
        <rFont val="Calibri"/>
        <family val="2"/>
        <scheme val="minor"/>
      </rPr>
      <t>Res</t>
    </r>
  </si>
  <si>
    <t>= STEYX(y,x)</t>
  </si>
  <si>
    <r>
      <t>SS</t>
    </r>
    <r>
      <rPr>
        <vertAlign val="subscript"/>
        <sz val="11"/>
        <color theme="1"/>
        <rFont val="Calibri"/>
        <family val="2"/>
        <scheme val="minor"/>
      </rPr>
      <t>x</t>
    </r>
  </si>
  <si>
    <r>
      <rPr>
        <sz val="11"/>
        <color theme="1"/>
        <rFont val="Calibri"/>
        <family val="2"/>
        <scheme val="minor"/>
      </rPr>
      <t>= DEVSQ(x)</t>
    </r>
  </si>
  <si>
    <t>se</t>
  </si>
  <si>
    <r>
      <t>= s</t>
    </r>
    <r>
      <rPr>
        <vertAlign val="subscript"/>
        <sz val="11"/>
        <color theme="1"/>
        <rFont val="Calibri"/>
        <family val="2"/>
        <scheme val="minor"/>
      </rPr>
      <t>Res</t>
    </r>
    <r>
      <rPr>
        <sz val="11"/>
        <color theme="1"/>
        <rFont val="Calibri"/>
        <family val="2"/>
        <scheme val="minor"/>
      </rPr>
      <t>*SQRT(1/n+(x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-x̄)^2/SS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)</t>
    </r>
  </si>
  <si>
    <t>t-crit</t>
  </si>
  <si>
    <t>= T.INV.RT(0.05,df)</t>
  </si>
  <si>
    <t>lower</t>
  </si>
  <si>
    <r>
      <t xml:space="preserve"> = ŷ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- t-crit * se</t>
    </r>
  </si>
  <si>
    <t>upper</t>
  </si>
  <si>
    <r>
      <t xml:space="preserve"> = ŷ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+ t-crit * se</t>
    </r>
  </si>
  <si>
    <t>alpha</t>
  </si>
  <si>
    <t>x</t>
  </si>
  <si>
    <t>y</t>
  </si>
  <si>
    <t>conf se</t>
  </si>
  <si>
    <t>pred</t>
  </si>
  <si>
    <t>pred se</t>
  </si>
  <si>
    <t>devsq(x)</t>
  </si>
  <si>
    <t>steyx</t>
  </si>
  <si>
    <t>Real Statistics Using Excel</t>
  </si>
  <si>
    <t>Updated</t>
  </si>
  <si>
    <t>Copyright © 2013 - 2026 Charles Zaiontz</t>
  </si>
  <si>
    <t>Confidence and prediction intervals for forecasted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</si>
</sst>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quotePrefix="1"/>
    <xf numFmtId="2" fontId="0" fillId="0" borderId="4" xfId="0" applyNumberFormat="1" applyBorder="1"/>
    <xf numFmtId="0" fontId="3" fillId="0" borderId="0" xfId="0" applyFont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5" fillId="0" borderId="1" xfId="0" applyFont="1" applyBorder="1" applyAlignment="1">
      <alignment horizontal="center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15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Confidence Interval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Charts!$H$3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cat>
            <c:numRef>
              <c:f>Charts!$G$4:$G$14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Charts!$H$4:$H$14</c:f>
              <c:numCache>
                <c:formatCode>General</c:formatCode>
                <c:ptCount val="11"/>
                <c:pt idx="0">
                  <c:v>85.720421194817945</c:v>
                </c:pt>
                <c:pt idx="1">
                  <c:v>82.579419168662113</c:v>
                </c:pt>
                <c:pt idx="2">
                  <c:v>79.438417142506282</c:v>
                </c:pt>
                <c:pt idx="3">
                  <c:v>76.29741511635045</c:v>
                </c:pt>
                <c:pt idx="4">
                  <c:v>73.156413090194633</c:v>
                </c:pt>
                <c:pt idx="5">
                  <c:v>70.015411064038801</c:v>
                </c:pt>
                <c:pt idx="6">
                  <c:v>66.87440903788297</c:v>
                </c:pt>
                <c:pt idx="7">
                  <c:v>63.733407011727138</c:v>
                </c:pt>
                <c:pt idx="8">
                  <c:v>60.592404985571306</c:v>
                </c:pt>
                <c:pt idx="9">
                  <c:v>57.451402959415475</c:v>
                </c:pt>
                <c:pt idx="10">
                  <c:v>54.310400933259643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3-4179-922F-227F8D526C7E}"/>
            </c:ext>
          </c:extLst>
        </c:ser>
        <c:ser>
          <c:idx val="1"/>
          <c:order val="1"/>
          <c:tx>
            <c:strRef>
              <c:f>Charts!$I$3</c:f>
              <c:strCache>
                <c:ptCount val="1"/>
                <c:pt idx="0">
                  <c:v>lower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val>
            <c:numRef>
              <c:f>Charts!$I$4:$I$14</c:f>
              <c:numCache>
                <c:formatCode>General</c:formatCode>
                <c:ptCount val="11"/>
                <c:pt idx="0">
                  <c:v>77.280744860496497</c:v>
                </c:pt>
                <c:pt idx="1">
                  <c:v>75.64188821274449</c:v>
                </c:pt>
                <c:pt idx="2">
                  <c:v>73.793552250134994</c:v>
                </c:pt>
                <c:pt idx="3">
                  <c:v>71.560999985205697</c:v>
                </c:pt>
                <c:pt idx="4">
                  <c:v>68.702569616457737</c:v>
                </c:pt>
                <c:pt idx="5">
                  <c:v>65.108907233900567</c:v>
                </c:pt>
                <c:pt idx="6">
                  <c:v>60.946103821855864</c:v>
                </c:pt>
                <c:pt idx="7">
                  <c:v>56.4498783074391</c:v>
                </c:pt>
                <c:pt idx="8">
                  <c:v>51.772612312803879</c:v>
                </c:pt>
                <c:pt idx="9">
                  <c:v>46.993790423677837</c:v>
                </c:pt>
                <c:pt idx="10">
                  <c:v>42.154392465952931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23-4179-922F-227F8D526C7E}"/>
            </c:ext>
          </c:extLst>
        </c:ser>
        <c:ser>
          <c:idx val="2"/>
          <c:order val="2"/>
          <c:tx>
            <c:strRef>
              <c:f>Charts!$J$3</c:f>
              <c:strCache>
                <c:ptCount val="1"/>
                <c:pt idx="0">
                  <c:v>upper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val>
            <c:numRef>
              <c:f>Charts!$J$4:$J$14</c:f>
              <c:numCache>
                <c:formatCode>General</c:formatCode>
                <c:ptCount val="11"/>
                <c:pt idx="0">
                  <c:v>94.160097529139392</c:v>
                </c:pt>
                <c:pt idx="1">
                  <c:v>89.516950124579736</c:v>
                </c:pt>
                <c:pt idx="2">
                  <c:v>85.08328203487757</c:v>
                </c:pt>
                <c:pt idx="3">
                  <c:v>81.033830247495203</c:v>
                </c:pt>
                <c:pt idx="4">
                  <c:v>77.610256563931529</c:v>
                </c:pt>
                <c:pt idx="5">
                  <c:v>74.921914894177036</c:v>
                </c:pt>
                <c:pt idx="6">
                  <c:v>72.802714253910068</c:v>
                </c:pt>
                <c:pt idx="7">
                  <c:v>71.016935716015183</c:v>
                </c:pt>
                <c:pt idx="8">
                  <c:v>69.412197658338741</c:v>
                </c:pt>
                <c:pt idx="9">
                  <c:v>67.909015495153113</c:v>
                </c:pt>
                <c:pt idx="10">
                  <c:v>66.466409400566349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23-4179-922F-227F8D526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213232"/>
        <c:axId val="475214408"/>
      </c:lineChart>
      <c:catAx>
        <c:axId val="47521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5214408"/>
        <c:crosses val="autoZero"/>
        <c:auto val="1"/>
        <c:lblAlgn val="ctr"/>
        <c:lblOffset val="100"/>
        <c:noMultiLvlLbl val="0"/>
      </c:catAx>
      <c:valAx>
        <c:axId val="475214408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5213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Prediction Interval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Charts!$L$3</c:f>
              <c:strCache>
                <c:ptCount val="1"/>
                <c:pt idx="0">
                  <c:v>pred</c:v>
                </c:pt>
              </c:strCache>
            </c:strRef>
          </c:tx>
          <c:marker>
            <c:symbol val="none"/>
          </c:marker>
          <c:cat>
            <c:numRef>
              <c:f>Charts!$G$4:$G$14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Charts!$L$4:$L$14</c:f>
              <c:numCache>
                <c:formatCode>General</c:formatCode>
                <c:ptCount val="11"/>
                <c:pt idx="0">
                  <c:v>85.720421194817945</c:v>
                </c:pt>
                <c:pt idx="1">
                  <c:v>82.579419168662113</c:v>
                </c:pt>
                <c:pt idx="2">
                  <c:v>79.438417142506282</c:v>
                </c:pt>
                <c:pt idx="3">
                  <c:v>76.29741511635045</c:v>
                </c:pt>
                <c:pt idx="4">
                  <c:v>73.156413090194633</c:v>
                </c:pt>
                <c:pt idx="5">
                  <c:v>70.015411064038801</c:v>
                </c:pt>
                <c:pt idx="6">
                  <c:v>66.87440903788297</c:v>
                </c:pt>
                <c:pt idx="7">
                  <c:v>63.733407011727138</c:v>
                </c:pt>
                <c:pt idx="8">
                  <c:v>60.592404985571306</c:v>
                </c:pt>
                <c:pt idx="9">
                  <c:v>57.451402959415475</c:v>
                </c:pt>
                <c:pt idx="10">
                  <c:v>54.310400933259643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2-4C43-8C55-79C0904D9830}"/>
            </c:ext>
          </c:extLst>
        </c:ser>
        <c:ser>
          <c:idx val="1"/>
          <c:order val="1"/>
          <c:tx>
            <c:strRef>
              <c:f>Charts!$M$3</c:f>
              <c:strCache>
                <c:ptCount val="1"/>
                <c:pt idx="0">
                  <c:v>lower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val>
            <c:numRef>
              <c:f>Charts!$M$4:$M$14</c:f>
              <c:numCache>
                <c:formatCode>General</c:formatCode>
                <c:ptCount val="11"/>
                <c:pt idx="0">
                  <c:v>66.536029263796109</c:v>
                </c:pt>
                <c:pt idx="1">
                  <c:v>64.006802419822819</c:v>
                </c:pt>
                <c:pt idx="2">
                  <c:v>61.308958882864985</c:v>
                </c:pt>
                <c:pt idx="3">
                  <c:v>58.429947880351747</c:v>
                </c:pt>
                <c:pt idx="4">
                  <c:v>55.36176561339704</c:v>
                </c:pt>
                <c:pt idx="5">
                  <c:v>52.102104921115</c:v>
                </c:pt>
                <c:pt idx="6">
                  <c:v>48.654706519199394</c:v>
                </c:pt>
                <c:pt idx="7">
                  <c:v>45.028794010621283</c:v>
                </c:pt>
                <c:pt idx="8">
                  <c:v>41.237780217171576</c:v>
                </c:pt>
                <c:pt idx="9">
                  <c:v>37.297633657308054</c:v>
                </c:pt>
                <c:pt idx="10">
                  <c:v>33.225304324702627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C2-4C43-8C55-79C0904D9830}"/>
            </c:ext>
          </c:extLst>
        </c:ser>
        <c:ser>
          <c:idx val="2"/>
          <c:order val="2"/>
          <c:tx>
            <c:strRef>
              <c:f>Charts!$N$3</c:f>
              <c:strCache>
                <c:ptCount val="1"/>
                <c:pt idx="0">
                  <c:v>upper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val>
            <c:numRef>
              <c:f>Charts!$N$4:$N$14</c:f>
              <c:numCache>
                <c:formatCode>General</c:formatCode>
                <c:ptCount val="11"/>
                <c:pt idx="0">
                  <c:v>104.90481312583978</c:v>
                </c:pt>
                <c:pt idx="1">
                  <c:v>101.15203591750141</c:v>
                </c:pt>
                <c:pt idx="2">
                  <c:v>97.567875402147578</c:v>
                </c:pt>
                <c:pt idx="3">
                  <c:v>94.164882352349153</c:v>
                </c:pt>
                <c:pt idx="4">
                  <c:v>90.951060566992226</c:v>
                </c:pt>
                <c:pt idx="5">
                  <c:v>87.928717206962602</c:v>
                </c:pt>
                <c:pt idx="6">
                  <c:v>85.094111556566546</c:v>
                </c:pt>
                <c:pt idx="7">
                  <c:v>82.438020012832993</c:v>
                </c:pt>
                <c:pt idx="8">
                  <c:v>79.947029753971037</c:v>
                </c:pt>
                <c:pt idx="9">
                  <c:v>77.605172261522895</c:v>
                </c:pt>
                <c:pt idx="10">
                  <c:v>75.395497541816667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C2-4C43-8C55-79C0904D9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210488"/>
        <c:axId val="475215192"/>
      </c:lineChart>
      <c:catAx>
        <c:axId val="475210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5215192"/>
        <c:crosses val="autoZero"/>
        <c:auto val="1"/>
        <c:lblAlgn val="ctr"/>
        <c:lblOffset val="100"/>
        <c:noMultiLvlLbl val="0"/>
      </c:catAx>
      <c:valAx>
        <c:axId val="475215192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5210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15</xdr:row>
      <xdr:rowOff>52387</xdr:rowOff>
    </xdr:from>
    <xdr:to>
      <xdr:col>10</xdr:col>
      <xdr:colOff>200025</xdr:colOff>
      <xdr:row>29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C9C36D-49DF-4512-A4F0-117E9E3CA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400050</xdr:colOff>
      <xdr:row>15</xdr:row>
      <xdr:rowOff>61912</xdr:rowOff>
    </xdr:from>
    <xdr:to>
      <xdr:col>18</xdr:col>
      <xdr:colOff>95250</xdr:colOff>
      <xdr:row>29</xdr:row>
      <xdr:rowOff>138112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A4B2E9-43C1-491C-AC8F-AA224C309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H3" t="str">
            <v>y</v>
          </cell>
          <cell r="I3" t="str">
            <v>lower</v>
          </cell>
          <cell r="J3" t="str">
            <v>upper</v>
          </cell>
          <cell r="L3" t="str">
            <v>pred</v>
          </cell>
          <cell r="M3" t="str">
            <v>lower</v>
          </cell>
          <cell r="N3" t="str">
            <v>upper</v>
          </cell>
        </row>
        <row r="4">
          <cell r="G4">
            <v>0</v>
          </cell>
          <cell r="H4">
            <v>85.720421194817945</v>
          </cell>
          <cell r="I4">
            <v>77.280744860496497</v>
          </cell>
          <cell r="J4">
            <v>94.160097529139392</v>
          </cell>
          <cell r="L4">
            <v>85.720421194817945</v>
          </cell>
          <cell r="M4">
            <v>66.536029263796109</v>
          </cell>
          <cell r="N4">
            <v>104.90481312583978</v>
          </cell>
        </row>
        <row r="5">
          <cell r="G5">
            <v>5</v>
          </cell>
          <cell r="H5">
            <v>82.579419168662113</v>
          </cell>
          <cell r="I5">
            <v>75.64188821274449</v>
          </cell>
          <cell r="J5">
            <v>89.516950124579736</v>
          </cell>
          <cell r="L5">
            <v>82.579419168662113</v>
          </cell>
          <cell r="M5">
            <v>64.006802419822819</v>
          </cell>
          <cell r="N5">
            <v>101.15203591750141</v>
          </cell>
        </row>
        <row r="6">
          <cell r="G6">
            <v>10</v>
          </cell>
          <cell r="H6">
            <v>79.438417142506282</v>
          </cell>
          <cell r="I6">
            <v>73.793552250134994</v>
          </cell>
          <cell r="J6">
            <v>85.08328203487757</v>
          </cell>
          <cell r="L6">
            <v>79.438417142506282</v>
          </cell>
          <cell r="M6">
            <v>61.308958882864985</v>
          </cell>
          <cell r="N6">
            <v>97.567875402147578</v>
          </cell>
        </row>
        <row r="7">
          <cell r="G7">
            <v>15</v>
          </cell>
          <cell r="H7">
            <v>76.29741511635045</v>
          </cell>
          <cell r="I7">
            <v>71.560999985205697</v>
          </cell>
          <cell r="J7">
            <v>81.033830247495203</v>
          </cell>
          <cell r="L7">
            <v>76.29741511635045</v>
          </cell>
          <cell r="M7">
            <v>58.429947880351747</v>
          </cell>
          <cell r="N7">
            <v>94.164882352349153</v>
          </cell>
        </row>
        <row r="8">
          <cell r="G8">
            <v>20</v>
          </cell>
          <cell r="H8">
            <v>73.156413090194633</v>
          </cell>
          <cell r="I8">
            <v>68.702569616457737</v>
          </cell>
          <cell r="J8">
            <v>77.610256563931529</v>
          </cell>
          <cell r="L8">
            <v>73.156413090194633</v>
          </cell>
          <cell r="M8">
            <v>55.36176561339704</v>
          </cell>
          <cell r="N8">
            <v>90.951060566992226</v>
          </cell>
        </row>
        <row r="9">
          <cell r="G9">
            <v>25</v>
          </cell>
          <cell r="H9">
            <v>70.015411064038801</v>
          </cell>
          <cell r="I9">
            <v>65.108907233900567</v>
          </cell>
          <cell r="J9">
            <v>74.921914894177036</v>
          </cell>
          <cell r="L9">
            <v>70.015411064038801</v>
          </cell>
          <cell r="M9">
            <v>52.102104921115</v>
          </cell>
          <cell r="N9">
            <v>87.928717206962602</v>
          </cell>
        </row>
        <row r="10">
          <cell r="G10">
            <v>30</v>
          </cell>
          <cell r="H10">
            <v>66.87440903788297</v>
          </cell>
          <cell r="I10">
            <v>60.946103821855864</v>
          </cell>
          <cell r="J10">
            <v>72.802714253910068</v>
          </cell>
          <cell r="L10">
            <v>66.87440903788297</v>
          </cell>
          <cell r="M10">
            <v>48.654706519199394</v>
          </cell>
          <cell r="N10">
            <v>85.094111556566546</v>
          </cell>
        </row>
        <row r="11">
          <cell r="G11">
            <v>35</v>
          </cell>
          <cell r="H11">
            <v>63.733407011727138</v>
          </cell>
          <cell r="I11">
            <v>56.4498783074391</v>
          </cell>
          <cell r="J11">
            <v>71.016935716015183</v>
          </cell>
          <cell r="L11">
            <v>63.733407011727138</v>
          </cell>
          <cell r="M11">
            <v>45.028794010621283</v>
          </cell>
          <cell r="N11">
            <v>82.438020012832993</v>
          </cell>
        </row>
        <row r="12">
          <cell r="G12">
            <v>40</v>
          </cell>
          <cell r="H12">
            <v>60.592404985571306</v>
          </cell>
          <cell r="I12">
            <v>51.772612312803879</v>
          </cell>
          <cell r="J12">
            <v>69.412197658338741</v>
          </cell>
          <cell r="L12">
            <v>60.592404985571306</v>
          </cell>
          <cell r="M12">
            <v>41.237780217171576</v>
          </cell>
          <cell r="N12">
            <v>79.947029753971037</v>
          </cell>
        </row>
        <row r="13">
          <cell r="G13">
            <v>45</v>
          </cell>
          <cell r="H13">
            <v>57.451402959415475</v>
          </cell>
          <cell r="I13">
            <v>46.993790423677837</v>
          </cell>
          <cell r="J13">
            <v>67.909015495153113</v>
          </cell>
          <cell r="L13">
            <v>57.451402959415475</v>
          </cell>
          <cell r="M13">
            <v>37.297633657308054</v>
          </cell>
          <cell r="N13">
            <v>77.605172261522895</v>
          </cell>
        </row>
        <row r="14">
          <cell r="G14">
            <v>50</v>
          </cell>
          <cell r="H14">
            <v>54.310400933259643</v>
          </cell>
          <cell r="I14">
            <v>42.154392465952931</v>
          </cell>
          <cell r="J14">
            <v>66.466409400566349</v>
          </cell>
          <cell r="L14">
            <v>54.310400933259643</v>
          </cell>
          <cell r="M14">
            <v>33.225304324702627</v>
          </cell>
          <cell r="N14">
            <v>75.395497541816667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D0EC-0392-4E33-B0C2-BE327DDC096A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34</v>
      </c>
    </row>
    <row r="2" spans="1:13" x14ac:dyDescent="0.35">
      <c r="A2" t="s">
        <v>37</v>
      </c>
    </row>
    <row r="4" spans="1:13" x14ac:dyDescent="0.35">
      <c r="A4" t="s">
        <v>35</v>
      </c>
      <c r="B4" s="19">
        <v>46028</v>
      </c>
    </row>
    <row r="6" spans="1:13" x14ac:dyDescent="0.35">
      <c r="A6" s="20" t="s">
        <v>36</v>
      </c>
    </row>
    <row r="10" spans="1:13" ht="18.5" x14ac:dyDescent="0.45">
      <c r="M1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3608-E01A-4AB6-821A-4121B5CCB4BE}">
  <sheetPr codeName="Sheet80"/>
  <dimension ref="A1:M18"/>
  <sheetViews>
    <sheetView workbookViewId="0"/>
  </sheetViews>
  <sheetFormatPr defaultRowHeight="14.5" x14ac:dyDescent="0.35"/>
  <cols>
    <col min="1" max="2" width="11.26953125" customWidth="1"/>
    <col min="3" max="3" width="6.453125" customWidth="1"/>
    <col min="6" max="6" width="4.26953125" customWidth="1"/>
    <col min="7" max="7" width="27.26953125" customWidth="1"/>
    <col min="8" max="8" width="4.26953125" customWidth="1"/>
    <col min="11" max="11" width="4.26953125" customWidth="1"/>
  </cols>
  <sheetData>
    <row r="1" spans="1:13" x14ac:dyDescent="0.35">
      <c r="A1" s="1" t="s">
        <v>0</v>
      </c>
    </row>
    <row r="3" spans="1:13" x14ac:dyDescent="0.35">
      <c r="A3" s="2" t="s">
        <v>1</v>
      </c>
      <c r="B3" s="2" t="s">
        <v>2</v>
      </c>
      <c r="D3" s="1" t="s">
        <v>3</v>
      </c>
      <c r="H3" s="1"/>
    </row>
    <row r="4" spans="1:13" x14ac:dyDescent="0.35">
      <c r="A4" s="3">
        <v>5</v>
      </c>
      <c r="B4" s="4">
        <v>80</v>
      </c>
      <c r="H4" s="1"/>
      <c r="I4" s="1"/>
      <c r="J4" s="1"/>
      <c r="K4" s="1"/>
      <c r="L4" s="1"/>
      <c r="M4" s="1"/>
    </row>
    <row r="5" spans="1:13" x14ac:dyDescent="0.35">
      <c r="A5" s="3">
        <v>23</v>
      </c>
      <c r="B5" s="3">
        <v>78</v>
      </c>
      <c r="D5" t="s">
        <v>4</v>
      </c>
      <c r="E5" s="5">
        <f>COUNT(A4:A18)</f>
        <v>15</v>
      </c>
      <c r="H5" s="1"/>
      <c r="I5" s="1"/>
      <c r="J5" s="1"/>
      <c r="K5" s="1"/>
      <c r="L5" s="1"/>
      <c r="M5" s="1"/>
    </row>
    <row r="6" spans="1:13" x14ac:dyDescent="0.35">
      <c r="A6" s="3">
        <v>25</v>
      </c>
      <c r="B6" s="3">
        <v>60</v>
      </c>
      <c r="D6" t="s">
        <v>5</v>
      </c>
      <c r="E6" s="6">
        <f>E5-2</f>
        <v>13</v>
      </c>
      <c r="G6" s="7" t="s">
        <v>6</v>
      </c>
      <c r="H6" s="1"/>
      <c r="I6" s="1"/>
      <c r="J6" s="1"/>
      <c r="K6" s="1"/>
      <c r="L6" s="1"/>
      <c r="M6" s="1"/>
    </row>
    <row r="7" spans="1:13" x14ac:dyDescent="0.35">
      <c r="A7" s="3">
        <v>48</v>
      </c>
      <c r="B7" s="3">
        <v>53</v>
      </c>
      <c r="D7" t="s">
        <v>7</v>
      </c>
      <c r="E7" s="8">
        <f>AVERAGE(A4:A18)</f>
        <v>19.399999999999999</v>
      </c>
      <c r="G7" s="7" t="s">
        <v>8</v>
      </c>
      <c r="H7" s="1"/>
      <c r="I7" s="1"/>
      <c r="J7" s="1"/>
      <c r="K7" s="1"/>
      <c r="L7" s="1"/>
      <c r="M7" s="1"/>
    </row>
    <row r="8" spans="1:13" ht="16.5" x14ac:dyDescent="0.45">
      <c r="A8" s="3">
        <v>17</v>
      </c>
      <c r="B8" s="3">
        <v>85</v>
      </c>
      <c r="D8" t="s">
        <v>9</v>
      </c>
      <c r="E8" s="6">
        <v>20</v>
      </c>
      <c r="H8" s="1"/>
      <c r="I8" s="1"/>
      <c r="J8" s="1"/>
      <c r="K8" s="1"/>
      <c r="L8" s="1"/>
      <c r="M8" s="1"/>
    </row>
    <row r="9" spans="1:13" ht="16.5" x14ac:dyDescent="0.45">
      <c r="A9" s="3">
        <v>8</v>
      </c>
      <c r="B9" s="3">
        <v>84</v>
      </c>
      <c r="D9" s="9" t="s">
        <v>10</v>
      </c>
      <c r="E9" s="6">
        <f>FORECAST(E8,B4:B18,A4:A18)</f>
        <v>73.156413090194633</v>
      </c>
      <c r="G9" s="7" t="s">
        <v>11</v>
      </c>
      <c r="H9" s="1"/>
      <c r="I9" s="1" t="s">
        <v>12</v>
      </c>
      <c r="J9" s="1"/>
      <c r="K9" s="1"/>
      <c r="L9" s="1" t="s">
        <v>13</v>
      </c>
      <c r="M9" s="1"/>
    </row>
    <row r="10" spans="1:13" ht="16.5" x14ac:dyDescent="0.45">
      <c r="A10" s="3">
        <v>4</v>
      </c>
      <c r="B10" s="3">
        <v>73</v>
      </c>
      <c r="D10" t="s">
        <v>14</v>
      </c>
      <c r="E10" s="6">
        <f>STEYX(B4:B18,A4:A18)</f>
        <v>7.9746827306891692</v>
      </c>
      <c r="G10" s="7" t="s">
        <v>15</v>
      </c>
      <c r="H10" s="1"/>
    </row>
    <row r="11" spans="1:13" ht="16.5" x14ac:dyDescent="0.45">
      <c r="A11" s="3">
        <v>26</v>
      </c>
      <c r="B11" s="3">
        <v>79</v>
      </c>
      <c r="D11" t="s">
        <v>16</v>
      </c>
      <c r="E11" s="6">
        <f>DEVSQ(A4:A18)</f>
        <v>2171.6000000000004</v>
      </c>
      <c r="G11" s="7" t="s">
        <v>17</v>
      </c>
      <c r="H11" s="1"/>
      <c r="I11" s="9" t="s">
        <v>10</v>
      </c>
      <c r="J11" s="5">
        <f>E9</f>
        <v>73.156413090194633</v>
      </c>
      <c r="K11" s="1"/>
      <c r="L11" s="9" t="s">
        <v>10</v>
      </c>
      <c r="M11" s="5">
        <f>FORECAST(0,B4:B18,A4:A18)</f>
        <v>85.720421194817945</v>
      </c>
    </row>
    <row r="12" spans="1:13" ht="16.5" x14ac:dyDescent="0.45">
      <c r="A12" s="3">
        <v>11</v>
      </c>
      <c r="B12" s="3">
        <v>81</v>
      </c>
      <c r="D12" t="s">
        <v>18</v>
      </c>
      <c r="E12" s="6">
        <f>E10*SQRT(1/E5+(E8-E7)^2/E11)</f>
        <v>2.0616127068929284</v>
      </c>
      <c r="G12" s="7" t="s">
        <v>19</v>
      </c>
      <c r="H12" s="1"/>
      <c r="I12" t="s">
        <v>18</v>
      </c>
      <c r="J12" s="6">
        <f>E10*SQRT(1+1/E5+(E8-E7)^2/E11)</f>
        <v>8.2368569010499648</v>
      </c>
      <c r="K12" s="1"/>
      <c r="L12" t="s">
        <v>18</v>
      </c>
      <c r="M12" s="6">
        <f>E10*SQRT(1/E5+E7^2/E11)</f>
        <v>3.9065908075799736</v>
      </c>
    </row>
    <row r="13" spans="1:13" x14ac:dyDescent="0.35">
      <c r="A13" s="3">
        <v>19</v>
      </c>
      <c r="B13" s="3">
        <v>75</v>
      </c>
      <c r="D13" t="s">
        <v>20</v>
      </c>
      <c r="E13" s="6">
        <f>TINV(0.05,E6)</f>
        <v>2.1603686564627926</v>
      </c>
      <c r="G13" s="7" t="s">
        <v>21</v>
      </c>
      <c r="H13" s="1"/>
      <c r="I13" t="s">
        <v>20</v>
      </c>
      <c r="J13" s="6">
        <f>TINV(0.05,E6)</f>
        <v>2.1603686564627926</v>
      </c>
      <c r="K13" s="1"/>
      <c r="L13" t="s">
        <v>20</v>
      </c>
      <c r="M13" s="6">
        <f>E13</f>
        <v>2.1603686564627926</v>
      </c>
    </row>
    <row r="14" spans="1:13" ht="16.5" x14ac:dyDescent="0.45">
      <c r="A14" s="3">
        <v>14</v>
      </c>
      <c r="B14" s="3">
        <v>68</v>
      </c>
      <c r="D14" t="s">
        <v>22</v>
      </c>
      <c r="E14" s="6">
        <f>E9-E13*E12</f>
        <v>68.702569616457737</v>
      </c>
      <c r="G14" s="7" t="s">
        <v>23</v>
      </c>
      <c r="H14" s="1"/>
      <c r="I14" t="s">
        <v>22</v>
      </c>
      <c r="J14" s="6">
        <f>J11-J13*J12</f>
        <v>55.36176561339704</v>
      </c>
      <c r="L14" t="s">
        <v>22</v>
      </c>
      <c r="M14" s="6">
        <f>M11-M13*M12</f>
        <v>77.280744860496497</v>
      </c>
    </row>
    <row r="15" spans="1:13" ht="16.5" x14ac:dyDescent="0.45">
      <c r="A15" s="3">
        <v>35</v>
      </c>
      <c r="B15" s="3">
        <v>72</v>
      </c>
      <c r="D15" t="s">
        <v>24</v>
      </c>
      <c r="E15" s="10">
        <f>E9+E13*E12</f>
        <v>77.610256563931529</v>
      </c>
      <c r="G15" s="7" t="s">
        <v>25</v>
      </c>
      <c r="H15" s="1"/>
      <c r="I15" t="s">
        <v>24</v>
      </c>
      <c r="J15" s="10">
        <f>J11+J13*J12</f>
        <v>90.951060566992226</v>
      </c>
      <c r="L15" t="s">
        <v>24</v>
      </c>
      <c r="M15" s="10">
        <f>M11+M13*M12</f>
        <v>94.160097529139392</v>
      </c>
    </row>
    <row r="16" spans="1:13" x14ac:dyDescent="0.35">
      <c r="A16" s="3">
        <v>29</v>
      </c>
      <c r="B16" s="3">
        <v>58</v>
      </c>
    </row>
    <row r="17" spans="1:2" x14ac:dyDescent="0.35">
      <c r="A17" s="3">
        <v>4</v>
      </c>
      <c r="B17" s="3">
        <v>92</v>
      </c>
    </row>
    <row r="18" spans="1:2" x14ac:dyDescent="0.35">
      <c r="A18" s="11">
        <v>23</v>
      </c>
      <c r="B18" s="11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86C13-86D9-4BCC-AD83-DC9F5463182E}">
  <sheetPr codeName="Sheet3"/>
  <dimension ref="A1:O18"/>
  <sheetViews>
    <sheetView workbookViewId="0"/>
  </sheetViews>
  <sheetFormatPr defaultRowHeight="14.5" x14ac:dyDescent="0.35"/>
  <cols>
    <col min="1" max="2" width="11.26953125" customWidth="1"/>
  </cols>
  <sheetData>
    <row r="1" spans="1:15" x14ac:dyDescent="0.35">
      <c r="A1" s="1" t="s">
        <v>0</v>
      </c>
    </row>
    <row r="3" spans="1:15" x14ac:dyDescent="0.35">
      <c r="A3" s="2" t="s">
        <v>1</v>
      </c>
      <c r="B3" s="2" t="s">
        <v>2</v>
      </c>
      <c r="D3" t="s">
        <v>26</v>
      </c>
      <c r="E3" s="12">
        <v>0.05</v>
      </c>
      <c r="G3" s="13" t="s">
        <v>27</v>
      </c>
      <c r="H3" s="13" t="s">
        <v>28</v>
      </c>
      <c r="I3" s="13" t="s">
        <v>22</v>
      </c>
      <c r="J3" s="13" t="s">
        <v>24</v>
      </c>
      <c r="K3" s="13" t="s">
        <v>29</v>
      </c>
      <c r="L3" s="13" t="s">
        <v>30</v>
      </c>
      <c r="M3" s="13" t="s">
        <v>22</v>
      </c>
      <c r="N3" s="13" t="s">
        <v>24</v>
      </c>
      <c r="O3" s="13" t="s">
        <v>31</v>
      </c>
    </row>
    <row r="4" spans="1:15" x14ac:dyDescent="0.35">
      <c r="A4" s="3">
        <v>5</v>
      </c>
      <c r="B4" s="4">
        <v>80</v>
      </c>
      <c r="D4" t="s">
        <v>4</v>
      </c>
      <c r="E4" s="14">
        <f>COUNT(A4:A18)</f>
        <v>15</v>
      </c>
      <c r="G4" s="15">
        <v>0</v>
      </c>
      <c r="H4" s="15">
        <f t="array" ref="H4:H14">TREND(B4:B18,A4:A18,G4:G14)</f>
        <v>85.720421194817945</v>
      </c>
      <c r="I4" s="15">
        <f>H4-$E$8*K4</f>
        <v>77.280744860496497</v>
      </c>
      <c r="J4" s="15">
        <f>H4+$E$8*K4</f>
        <v>94.160097529139392</v>
      </c>
      <c r="K4" s="15">
        <f>$E$7*SQRT(1/$E$4+(G4-$E$5)^2/$E$6)</f>
        <v>3.9065908075799736</v>
      </c>
      <c r="L4" s="15">
        <f>H4</f>
        <v>85.720421194817945</v>
      </c>
      <c r="M4" s="15">
        <f>L4-$E$8*O4</f>
        <v>66.536029263796109</v>
      </c>
      <c r="N4" s="15">
        <f>L4+$E$8*O4</f>
        <v>104.90481312583978</v>
      </c>
      <c r="O4" s="15">
        <f>$E$7*SQRT(1+1/$E$4+(G4-$E$5)^2/$E$6)</f>
        <v>8.8801473182048287</v>
      </c>
    </row>
    <row r="5" spans="1:15" x14ac:dyDescent="0.35">
      <c r="A5" s="3">
        <v>23</v>
      </c>
      <c r="B5" s="3">
        <v>78</v>
      </c>
      <c r="D5" t="s">
        <v>7</v>
      </c>
      <c r="E5" s="14">
        <f>AVERAGE(A4:A18)</f>
        <v>19.399999999999999</v>
      </c>
      <c r="G5">
        <f>G4+5</f>
        <v>5</v>
      </c>
      <c r="H5">
        <v>82.579419168662113</v>
      </c>
      <c r="I5">
        <f t="shared" ref="I5:I14" si="0">H5-$E$8*K5</f>
        <v>75.64188821274449</v>
      </c>
      <c r="J5">
        <f t="shared" ref="J5:J14" si="1">H5+$E$8*K5</f>
        <v>89.516950124579736</v>
      </c>
      <c r="K5">
        <f t="shared" ref="K5:K14" si="2">$E$7*SQRT(1/$E$4+(G5-$E$5)^2/$E$6)</f>
        <v>3.2112718054688685</v>
      </c>
      <c r="L5">
        <f t="shared" ref="L5:L14" si="3">H5</f>
        <v>82.579419168662113</v>
      </c>
      <c r="M5">
        <f t="shared" ref="M5:M14" si="4">L5-$E$8*O5</f>
        <v>64.006802419822819</v>
      </c>
      <c r="N5">
        <f t="shared" ref="N5:N14" si="5">L5+$E$8*O5</f>
        <v>101.15203591750141</v>
      </c>
      <c r="O5">
        <f t="shared" ref="O5:O14" si="6">$E$7*SQRT(1+1/$E$4+(G5-$E$5)^2/$E$6)</f>
        <v>8.5969663988962619</v>
      </c>
    </row>
    <row r="6" spans="1:15" x14ac:dyDescent="0.35">
      <c r="A6" s="3">
        <v>25</v>
      </c>
      <c r="B6" s="3">
        <v>60</v>
      </c>
      <c r="D6" t="s">
        <v>32</v>
      </c>
      <c r="E6" s="14">
        <f>DEVSQ(A4:A18)</f>
        <v>2171.6000000000004</v>
      </c>
      <c r="G6">
        <f t="shared" ref="G6:G14" si="7">G5+5</f>
        <v>10</v>
      </c>
      <c r="H6">
        <v>79.438417142506282</v>
      </c>
      <c r="I6">
        <f t="shared" si="0"/>
        <v>73.793552250134994</v>
      </c>
      <c r="J6">
        <f t="shared" si="1"/>
        <v>85.08328203487757</v>
      </c>
      <c r="K6">
        <f t="shared" si="2"/>
        <v>2.6129174182769863</v>
      </c>
      <c r="L6">
        <f t="shared" si="3"/>
        <v>79.438417142506282</v>
      </c>
      <c r="M6">
        <f t="shared" si="4"/>
        <v>61.308958882864985</v>
      </c>
      <c r="N6">
        <f t="shared" si="5"/>
        <v>97.567875402147578</v>
      </c>
      <c r="O6">
        <f t="shared" si="6"/>
        <v>8.3918354422550099</v>
      </c>
    </row>
    <row r="7" spans="1:15" x14ac:dyDescent="0.35">
      <c r="A7" s="3">
        <v>48</v>
      </c>
      <c r="B7" s="3">
        <v>53</v>
      </c>
      <c r="D7" t="s">
        <v>33</v>
      </c>
      <c r="E7" s="14">
        <f>STEYX(B4:B18,A4:A18)</f>
        <v>7.9746827306891692</v>
      </c>
      <c r="G7">
        <f t="shared" si="7"/>
        <v>15</v>
      </c>
      <c r="H7">
        <v>76.29741511635045</v>
      </c>
      <c r="I7">
        <f t="shared" si="0"/>
        <v>71.560999985205697</v>
      </c>
      <c r="J7">
        <f t="shared" si="1"/>
        <v>81.033830247495203</v>
      </c>
      <c r="K7">
        <f t="shared" si="2"/>
        <v>2.1924105948193886</v>
      </c>
      <c r="L7">
        <f t="shared" si="3"/>
        <v>76.29741511635045</v>
      </c>
      <c r="M7">
        <f t="shared" si="4"/>
        <v>58.429947880351747</v>
      </c>
      <c r="N7">
        <f t="shared" si="5"/>
        <v>94.164882352349153</v>
      </c>
      <c r="O7">
        <f t="shared" si="6"/>
        <v>8.2705639995969058</v>
      </c>
    </row>
    <row r="8" spans="1:15" x14ac:dyDescent="0.35">
      <c r="A8" s="3">
        <v>17</v>
      </c>
      <c r="B8" s="3">
        <v>85</v>
      </c>
      <c r="D8" t="s">
        <v>20</v>
      </c>
      <c r="E8" s="16">
        <f>TINV(E3,E4-2)</f>
        <v>2.1603686564627926</v>
      </c>
      <c r="G8">
        <f t="shared" si="7"/>
        <v>20</v>
      </c>
      <c r="H8">
        <v>73.156413090194633</v>
      </c>
      <c r="I8">
        <f t="shared" si="0"/>
        <v>68.702569616457737</v>
      </c>
      <c r="J8">
        <f t="shared" si="1"/>
        <v>77.610256563931529</v>
      </c>
      <c r="K8">
        <f t="shared" si="2"/>
        <v>2.0616127068929284</v>
      </c>
      <c r="L8">
        <f t="shared" si="3"/>
        <v>73.156413090194633</v>
      </c>
      <c r="M8">
        <f t="shared" si="4"/>
        <v>55.36176561339704</v>
      </c>
      <c r="N8">
        <f t="shared" si="5"/>
        <v>90.951060566992226</v>
      </c>
      <c r="O8">
        <f t="shared" si="6"/>
        <v>8.2368569010499648</v>
      </c>
    </row>
    <row r="9" spans="1:15" x14ac:dyDescent="0.35">
      <c r="A9" s="3">
        <v>8</v>
      </c>
      <c r="B9" s="3">
        <v>84</v>
      </c>
      <c r="G9">
        <f t="shared" si="7"/>
        <v>25</v>
      </c>
      <c r="H9">
        <v>70.015411064038801</v>
      </c>
      <c r="I9">
        <f t="shared" si="0"/>
        <v>65.108907233900567</v>
      </c>
      <c r="J9">
        <f t="shared" si="1"/>
        <v>74.921914894177036</v>
      </c>
      <c r="K9">
        <f t="shared" si="2"/>
        <v>2.2711419254580982</v>
      </c>
      <c r="L9">
        <f t="shared" si="3"/>
        <v>70.015411064038801</v>
      </c>
      <c r="M9">
        <f t="shared" si="4"/>
        <v>52.102104921115</v>
      </c>
      <c r="N9">
        <f t="shared" si="5"/>
        <v>87.928717206962602</v>
      </c>
      <c r="O9">
        <f t="shared" si="6"/>
        <v>8.2917820943827021</v>
      </c>
    </row>
    <row r="10" spans="1:15" x14ac:dyDescent="0.35">
      <c r="A10" s="3">
        <v>4</v>
      </c>
      <c r="B10" s="3">
        <v>73</v>
      </c>
      <c r="G10">
        <f t="shared" si="7"/>
        <v>30</v>
      </c>
      <c r="H10">
        <v>66.87440903788297</v>
      </c>
      <c r="I10">
        <f t="shared" si="0"/>
        <v>60.946103821855864</v>
      </c>
      <c r="J10">
        <f t="shared" si="1"/>
        <v>72.802714253910068</v>
      </c>
      <c r="K10">
        <f t="shared" si="2"/>
        <v>2.7441173978767193</v>
      </c>
      <c r="L10">
        <f t="shared" si="3"/>
        <v>66.87440903788297</v>
      </c>
      <c r="M10">
        <f t="shared" si="4"/>
        <v>48.654706519199394</v>
      </c>
      <c r="N10">
        <f t="shared" si="5"/>
        <v>85.094111556566546</v>
      </c>
      <c r="O10">
        <f t="shared" si="6"/>
        <v>8.4336080622994185</v>
      </c>
    </row>
    <row r="11" spans="1:15" x14ac:dyDescent="0.35">
      <c r="A11" s="3">
        <v>26</v>
      </c>
      <c r="B11" s="3">
        <v>79</v>
      </c>
      <c r="G11">
        <f t="shared" si="7"/>
        <v>35</v>
      </c>
      <c r="H11">
        <v>63.733407011727138</v>
      </c>
      <c r="I11">
        <f t="shared" si="0"/>
        <v>56.4498783074391</v>
      </c>
      <c r="J11">
        <f t="shared" si="1"/>
        <v>71.016935716015183</v>
      </c>
      <c r="K11">
        <f t="shared" si="2"/>
        <v>3.3714286135837019</v>
      </c>
      <c r="L11">
        <f t="shared" si="3"/>
        <v>63.733407011727138</v>
      </c>
      <c r="M11">
        <f t="shared" si="4"/>
        <v>45.028794010621283</v>
      </c>
      <c r="N11">
        <f t="shared" si="5"/>
        <v>82.438020012832993</v>
      </c>
      <c r="O11">
        <f t="shared" si="6"/>
        <v>8.658065346926124</v>
      </c>
    </row>
    <row r="12" spans="1:15" x14ac:dyDescent="0.35">
      <c r="A12" s="3">
        <v>11</v>
      </c>
      <c r="B12" s="3">
        <v>81</v>
      </c>
      <c r="G12">
        <f t="shared" si="7"/>
        <v>40</v>
      </c>
      <c r="H12">
        <v>60.592404985571306</v>
      </c>
      <c r="I12">
        <f t="shared" si="0"/>
        <v>51.772612312803879</v>
      </c>
      <c r="J12">
        <f t="shared" si="1"/>
        <v>69.412197658338741</v>
      </c>
      <c r="K12">
        <f t="shared" si="2"/>
        <v>4.0825405637981351</v>
      </c>
      <c r="L12">
        <f t="shared" si="3"/>
        <v>60.592404985571306</v>
      </c>
      <c r="M12">
        <f t="shared" si="4"/>
        <v>41.237780217171576</v>
      </c>
      <c r="N12">
        <f t="shared" si="5"/>
        <v>79.947029753971037</v>
      </c>
      <c r="O12">
        <f t="shared" si="6"/>
        <v>8.9589453681897879</v>
      </c>
    </row>
    <row r="13" spans="1:15" x14ac:dyDescent="0.35">
      <c r="A13" s="3">
        <v>19</v>
      </c>
      <c r="B13" s="3">
        <v>75</v>
      </c>
      <c r="G13">
        <f t="shared" si="7"/>
        <v>45</v>
      </c>
      <c r="H13">
        <v>57.451402959415475</v>
      </c>
      <c r="I13">
        <f t="shared" si="0"/>
        <v>46.993790423677837</v>
      </c>
      <c r="J13">
        <f t="shared" si="1"/>
        <v>67.909015495153113</v>
      </c>
      <c r="K13">
        <f t="shared" si="2"/>
        <v>4.8406611086739506</v>
      </c>
      <c r="L13">
        <f t="shared" si="3"/>
        <v>57.451402959415475</v>
      </c>
      <c r="M13">
        <f t="shared" si="4"/>
        <v>37.297633657308054</v>
      </c>
      <c r="N13">
        <f t="shared" si="5"/>
        <v>77.605172261522895</v>
      </c>
      <c r="O13">
        <f t="shared" si="6"/>
        <v>9.3288565550221954</v>
      </c>
    </row>
    <row r="14" spans="1:15" x14ac:dyDescent="0.35">
      <c r="A14" s="3">
        <v>14</v>
      </c>
      <c r="B14" s="3">
        <v>68</v>
      </c>
      <c r="G14" s="17">
        <f t="shared" si="7"/>
        <v>50</v>
      </c>
      <c r="H14" s="17">
        <v>54.310400933259643</v>
      </c>
      <c r="I14" s="17">
        <f t="shared" si="0"/>
        <v>42.154392465952931</v>
      </c>
      <c r="J14" s="17">
        <f t="shared" si="1"/>
        <v>66.466409400566349</v>
      </c>
      <c r="K14" s="17">
        <f t="shared" si="2"/>
        <v>5.6268213440987171</v>
      </c>
      <c r="L14" s="17">
        <f t="shared" si="3"/>
        <v>54.310400933259643</v>
      </c>
      <c r="M14" s="17">
        <f t="shared" si="4"/>
        <v>33.225304324702627</v>
      </c>
      <c r="N14" s="17">
        <f t="shared" si="5"/>
        <v>75.395497541816667</v>
      </c>
      <c r="O14" s="17">
        <f t="shared" si="6"/>
        <v>9.7599530272208241</v>
      </c>
    </row>
    <row r="15" spans="1:15" x14ac:dyDescent="0.35">
      <c r="A15" s="3">
        <v>35</v>
      </c>
      <c r="B15" s="3">
        <v>72</v>
      </c>
    </row>
    <row r="16" spans="1:15" x14ac:dyDescent="0.35">
      <c r="A16" s="3">
        <v>29</v>
      </c>
      <c r="B16" s="3">
        <v>58</v>
      </c>
    </row>
    <row r="17" spans="1:2" x14ac:dyDescent="0.35">
      <c r="A17" s="3">
        <v>4</v>
      </c>
      <c r="B17" s="3">
        <v>92</v>
      </c>
    </row>
    <row r="18" spans="1:2" x14ac:dyDescent="0.35">
      <c r="A18" s="18">
        <v>23</v>
      </c>
      <c r="B18" s="18">
        <v>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Intervals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2026-01-08T14:58:00Z</dcterms:created>
  <dcterms:modified xsi:type="dcterms:W3CDTF">2026-01-08T15:00:37Z</dcterms:modified>
</cp:coreProperties>
</file>