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5344059-7DC0-41BF-B31B-FBD999DA36C9}" xr6:coauthVersionLast="47" xr6:coauthVersionMax="47" xr10:uidLastSave="{00000000-0000-0000-0000-000000000000}"/>
  <bookViews>
    <workbookView xWindow="-110" yWindow="-110" windowWidth="19420" windowHeight="10300" xr2:uid="{B0784A13-E893-419C-AC4A-85BA057CA1C1}"/>
  </bookViews>
  <sheets>
    <sheet name="Title" sheetId="3" r:id="rId1"/>
    <sheet name="Usual" sheetId="2" r:id="rId2"/>
    <sheet name="Alt" sheetId="1" r:id="rId3"/>
  </sheets>
  <externalReferences>
    <externalReference r:id="rId4"/>
    <externalReference r:id="rId5"/>
    <externalReference r:id="rId6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K68" i="2"/>
  <c r="J68" i="2"/>
  <c r="G68" i="2"/>
  <c r="F68" i="2"/>
  <c r="K67" i="2"/>
  <c r="J67" i="2"/>
  <c r="G67" i="2"/>
  <c r="F67" i="2"/>
  <c r="K66" i="2"/>
  <c r="J66" i="2"/>
  <c r="G66" i="2"/>
  <c r="F66" i="2"/>
  <c r="K65" i="2"/>
  <c r="J65" i="2"/>
  <c r="G65" i="2"/>
  <c r="F65" i="2"/>
  <c r="K64" i="2"/>
  <c r="J64" i="2"/>
  <c r="G64" i="2"/>
  <c r="F64" i="2"/>
  <c r="K63" i="2"/>
  <c r="J63" i="2"/>
  <c r="G63" i="2"/>
  <c r="F63" i="2"/>
  <c r="K62" i="2"/>
  <c r="J62" i="2"/>
  <c r="G62" i="2"/>
  <c r="F62" i="2"/>
  <c r="K61" i="2"/>
  <c r="J61" i="2"/>
  <c r="G61" i="2"/>
  <c r="F61" i="2"/>
  <c r="K60" i="2"/>
  <c r="J60" i="2"/>
  <c r="G60" i="2"/>
  <c r="F60" i="2"/>
  <c r="K59" i="2"/>
  <c r="J59" i="2"/>
  <c r="G59" i="2"/>
  <c r="F59" i="2"/>
  <c r="K58" i="2"/>
  <c r="J58" i="2"/>
  <c r="G58" i="2"/>
  <c r="F58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AQ40" i="2"/>
  <c r="AQ39" i="2"/>
  <c r="AF39" i="2"/>
  <c r="AQ38" i="2"/>
  <c r="AQ37" i="2"/>
  <c r="AQ36" i="2"/>
  <c r="AQ35" i="2"/>
  <c r="AF35" i="2"/>
  <c r="AQ34" i="2"/>
  <c r="AQ33" i="2"/>
  <c r="AQ32" i="2"/>
  <c r="AQ31" i="2"/>
  <c r="AC31" i="2"/>
  <c r="AC32" i="2" s="1"/>
  <c r="AQ30" i="2"/>
  <c r="AF30" i="2"/>
  <c r="AD27" i="2"/>
  <c r="J27" i="2"/>
  <c r="J28" i="2" s="1"/>
  <c r="J29" i="2" s="1"/>
  <c r="J30" i="2" s="1"/>
  <c r="J31" i="2" s="1"/>
  <c r="J32" i="2" s="1"/>
  <c r="J33" i="2" s="1"/>
  <c r="J34" i="2" s="1"/>
  <c r="J35" i="2" s="1"/>
  <c r="J36" i="2" s="1"/>
  <c r="AD26" i="2"/>
  <c r="AF36" i="2" s="1"/>
  <c r="K26" i="2" a="1"/>
  <c r="K26" i="2" s="1"/>
  <c r="J26" i="2"/>
  <c r="AE25" i="2"/>
  <c r="AE30" i="2" s="1"/>
  <c r="AP30" i="2" s="1"/>
  <c r="AD25" i="2"/>
  <c r="F21" i="2"/>
  <c r="F20" i="2"/>
  <c r="F19" i="2"/>
  <c r="N16" i="2"/>
  <c r="G16" i="2"/>
  <c r="N15" i="2"/>
  <c r="N14" i="2"/>
  <c r="G14" i="2"/>
  <c r="F7" i="2" s="1"/>
  <c r="F8" i="2" s="1"/>
  <c r="F14" i="2"/>
  <c r="N13" i="2"/>
  <c r="N12" i="2"/>
  <c r="N11" i="2"/>
  <c r="N10" i="2"/>
  <c r="F10" i="2"/>
  <c r="F16" i="2" s="1"/>
  <c r="F15" i="2" s="1"/>
  <c r="N9" i="2"/>
  <c r="R8" i="2"/>
  <c r="N8" i="2"/>
  <c r="R7" i="2"/>
  <c r="N7" i="2"/>
  <c r="R6" i="2"/>
  <c r="N6" i="2"/>
  <c r="F4" i="1"/>
  <c r="F6" i="1" s="1"/>
  <c r="F3" i="1"/>
  <c r="F7" i="1" s="1"/>
  <c r="F9" i="1" s="1"/>
  <c r="F10" i="1" s="1"/>
  <c r="F12" i="1" s="1"/>
  <c r="K36" i="2" l="1"/>
  <c r="K27" i="2"/>
  <c r="K28" i="2"/>
  <c r="K29" i="2"/>
  <c r="K30" i="2"/>
  <c r="K31" i="2"/>
  <c r="K32" i="2"/>
  <c r="K33" i="2"/>
  <c r="K34" i="2"/>
  <c r="K35" i="2"/>
  <c r="H14" i="2"/>
  <c r="O19" i="2"/>
  <c r="G15" i="2"/>
  <c r="H15" i="2" s="1"/>
  <c r="F35" i="2"/>
  <c r="F31" i="2"/>
  <c r="F29" i="2"/>
  <c r="F26" i="2"/>
  <c r="AE32" i="2"/>
  <c r="AP32" i="2" s="1"/>
  <c r="AC33" i="2"/>
  <c r="F6" i="2"/>
  <c r="AE31" i="2"/>
  <c r="AP31" i="2" s="1"/>
  <c r="F36" i="2"/>
  <c r="AF38" i="2"/>
  <c r="AF33" i="2"/>
  <c r="AF40" i="2"/>
  <c r="AF31" i="2"/>
  <c r="F28" i="2"/>
  <c r="R10" i="2"/>
  <c r="F30" i="2"/>
  <c r="F32" i="2"/>
  <c r="AF34" i="2"/>
  <c r="AF37" i="2"/>
  <c r="F34" i="2"/>
  <c r="F33" i="2"/>
  <c r="F27" i="2"/>
  <c r="AF32" i="2"/>
  <c r="F11" i="1"/>
  <c r="H60" i="2" l="1"/>
  <c r="L60" i="2" s="1"/>
  <c r="O8" i="2"/>
  <c r="G28" i="2"/>
  <c r="G29" i="2"/>
  <c r="H61" i="2"/>
  <c r="L61" i="2" s="1"/>
  <c r="O9" i="2"/>
  <c r="O11" i="2"/>
  <c r="G31" i="2"/>
  <c r="H63" i="2"/>
  <c r="L63" i="2" s="1"/>
  <c r="O7" i="2"/>
  <c r="G27" i="2"/>
  <c r="H59" i="2"/>
  <c r="L59" i="2" s="1"/>
  <c r="G35" i="2"/>
  <c r="O15" i="2"/>
  <c r="H67" i="2"/>
  <c r="L67" i="2" s="1"/>
  <c r="O13" i="2"/>
  <c r="H65" i="2"/>
  <c r="L65" i="2" s="1"/>
  <c r="G33" i="2"/>
  <c r="G21" i="2"/>
  <c r="G19" i="2"/>
  <c r="G20" i="2"/>
  <c r="F9" i="2"/>
  <c r="O14" i="2"/>
  <c r="H66" i="2"/>
  <c r="L66" i="2" s="1"/>
  <c r="G34" i="2"/>
  <c r="H68" i="2"/>
  <c r="L68" i="2" s="1"/>
  <c r="O16" i="2"/>
  <c r="G36" i="2"/>
  <c r="I14" i="2"/>
  <c r="J14" i="2" s="1"/>
  <c r="H64" i="2"/>
  <c r="L64" i="2" s="1"/>
  <c r="G32" i="2"/>
  <c r="O12" i="2"/>
  <c r="AE33" i="2"/>
  <c r="AP33" i="2" s="1"/>
  <c r="AC34" i="2"/>
  <c r="H62" i="2"/>
  <c r="L62" i="2" s="1"/>
  <c r="O10" i="2"/>
  <c r="G30" i="2"/>
  <c r="H58" i="2"/>
  <c r="L58" i="2" s="1"/>
  <c r="G26" i="2"/>
  <c r="O6" i="2"/>
  <c r="H27" i="2" l="1"/>
  <c r="G43" i="2"/>
  <c r="J43" i="2" s="1"/>
  <c r="AC35" i="2"/>
  <c r="AE34" i="2"/>
  <c r="AP34" i="2" s="1"/>
  <c r="H20" i="2"/>
  <c r="I20" i="2" s="1"/>
  <c r="K20" i="2"/>
  <c r="J20" i="2"/>
  <c r="K19" i="2"/>
  <c r="J19" i="2"/>
  <c r="H19" i="2"/>
  <c r="I19" i="2" s="1"/>
  <c r="H31" i="2"/>
  <c r="G47" i="2"/>
  <c r="J47" i="2" s="1"/>
  <c r="G48" i="2"/>
  <c r="J48" i="2" s="1"/>
  <c r="H32" i="2"/>
  <c r="H21" i="2"/>
  <c r="I21" i="2" s="1"/>
  <c r="K21" i="2"/>
  <c r="J21" i="2"/>
  <c r="G49" i="2"/>
  <c r="J49" i="2" s="1"/>
  <c r="H33" i="2"/>
  <c r="O17" i="2"/>
  <c r="H36" i="2"/>
  <c r="G52" i="2"/>
  <c r="J52" i="2" s="1"/>
  <c r="G45" i="2"/>
  <c r="J45" i="2" s="1"/>
  <c r="H29" i="2"/>
  <c r="G42" i="2"/>
  <c r="J42" i="2" s="1"/>
  <c r="H26" i="2"/>
  <c r="G44" i="2"/>
  <c r="J44" i="2" s="1"/>
  <c r="H28" i="2"/>
  <c r="H30" i="2"/>
  <c r="G46" i="2"/>
  <c r="J46" i="2" s="1"/>
  <c r="G50" i="2"/>
  <c r="J50" i="2" s="1"/>
  <c r="H34" i="2"/>
  <c r="G51" i="2"/>
  <c r="J51" i="2" s="1"/>
  <c r="H35" i="2"/>
  <c r="AC36" i="2" l="1"/>
  <c r="AE35" i="2"/>
  <c r="AP35" i="2" s="1"/>
  <c r="AE36" i="2" l="1"/>
  <c r="AP36" i="2" s="1"/>
  <c r="AC37" i="2"/>
  <c r="AC38" i="2" l="1"/>
  <c r="AE37" i="2"/>
  <c r="AP37" i="2" s="1"/>
  <c r="AE38" i="2" l="1"/>
  <c r="AP38" i="2" s="1"/>
  <c r="AC39" i="2"/>
  <c r="AC40" i="2" l="1"/>
  <c r="AE40" i="2" s="1"/>
  <c r="AP40" i="2" s="1"/>
  <c r="AE39" i="2"/>
  <c r="AP39" i="2" s="1"/>
</calcChain>
</file>

<file path=xl/sharedStrings.xml><?xml version="1.0" encoding="utf-8"?>
<sst xmlns="http://schemas.openxmlformats.org/spreadsheetml/2006/main" count="89" uniqueCount="65">
  <si>
    <t>Multiple Regression (Alternative Approach)</t>
  </si>
  <si>
    <t>Color</t>
  </si>
  <si>
    <t>Quality</t>
  </si>
  <si>
    <t>Price</t>
  </si>
  <si>
    <t>n</t>
  </si>
  <si>
    <t>k</t>
  </si>
  <si>
    <t>R Square</t>
  </si>
  <si>
    <t>df1</t>
  </si>
  <si>
    <t>df2</t>
  </si>
  <si>
    <t>α</t>
  </si>
  <si>
    <t>F</t>
  </si>
  <si>
    <t>p-value</t>
  </si>
  <si>
    <t>F-crit</t>
  </si>
  <si>
    <t>sig</t>
  </si>
  <si>
    <t xml:space="preserve">Multiple Regression </t>
  </si>
  <si>
    <t>Regression data analysis (formulas inserted)</t>
  </si>
  <si>
    <t>SUMMARY OUTPUT</t>
  </si>
  <si>
    <t>Alternative derivations of Multiple R</t>
  </si>
  <si>
    <t>Regression Statistics</t>
  </si>
  <si>
    <t>Predicted Price</t>
  </si>
  <si>
    <t>Pairwise Correlations</t>
  </si>
  <si>
    <t>Multiple R</t>
  </si>
  <si>
    <t>Price - Color</t>
  </si>
  <si>
    <t>Price - Quality</t>
  </si>
  <si>
    <t>Adjusted R Square</t>
  </si>
  <si>
    <t>Color - Quality</t>
  </si>
  <si>
    <t>Standard Error</t>
  </si>
  <si>
    <t>Observations</t>
  </si>
  <si>
    <t>ANOVA</t>
  </si>
  <si>
    <t>df</t>
  </si>
  <si>
    <t>SS</t>
  </si>
  <si>
    <t>MS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</si>
  <si>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</si>
  <si>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</si>
  <si>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</si>
  <si>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</si>
  <si>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</si>
  <si>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</si>
  <si>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</si>
  <si>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</si>
  <si>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</si>
  <si>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Intercept</t>
  </si>
  <si>
    <r>
      <t>SS</t>
    </r>
    <r>
      <rPr>
        <i/>
        <vertAlign val="subscript"/>
        <sz val="11"/>
        <color theme="1"/>
        <rFont val="Calibri"/>
        <family val="2"/>
        <scheme val="minor"/>
      </rPr>
      <t>Res</t>
    </r>
    <r>
      <rPr>
        <i/>
        <sz val="11"/>
        <color theme="1"/>
        <rFont val="Calibri"/>
        <family val="2"/>
        <scheme val="minor"/>
      </rPr>
      <t xml:space="preserve"> = SS</t>
    </r>
    <r>
      <rPr>
        <i/>
        <vertAlign val="subscript"/>
        <sz val="11"/>
        <color theme="1"/>
        <rFont val="Calibri"/>
        <family val="2"/>
        <scheme val="minor"/>
      </rPr>
      <t xml:space="preserve">T </t>
    </r>
    <r>
      <rPr>
        <i/>
        <sz val="11"/>
        <color theme="1"/>
        <rFont val="Calibri"/>
        <family val="2"/>
        <scheme val="minor"/>
      </rPr>
      <t>(1 – r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</si>
  <si>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RESIDUAL OUTPUT</t>
  </si>
  <si>
    <t>PROBABILITY OUTPUT</t>
  </si>
  <si>
    <t>QQ Tables</t>
  </si>
  <si>
    <t>Observation</t>
  </si>
  <si>
    <t>Residuals</t>
  </si>
  <si>
    <t>Std Residuals</t>
  </si>
  <si>
    <t>Percentile</t>
  </si>
  <si>
    <t>Count</t>
  </si>
  <si>
    <t>Mean</t>
  </si>
  <si>
    <t>Std Dev</t>
  </si>
  <si>
    <t>QQ Table reversing axes</t>
  </si>
  <si>
    <t>Interval</t>
  </si>
  <si>
    <t>Data</t>
  </si>
  <si>
    <t>Std Norm</t>
  </si>
  <si>
    <t>Std Data</t>
  </si>
  <si>
    <t>Residual Plots</t>
  </si>
  <si>
    <t>Fit Plots</t>
  </si>
  <si>
    <t>Pred Price</t>
  </si>
  <si>
    <t>Real Statistics Using Excel</t>
  </si>
  <si>
    <t>Updated</t>
  </si>
  <si>
    <t>Copyright © 2013 - 2026 Charles Zaiontz</t>
  </si>
  <si>
    <t>Alternative approach to multiple regression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</si>
</sst>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/>
    <xf numFmtId="0" fontId="3" fillId="0" borderId="6" xfId="0" applyFont="1" applyBorder="1" applyAlignment="1">
      <alignment horizont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right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Usual!$J$26:$J$36</c:f>
              <c:numCache>
                <c:formatCode>General</c:formatCode>
                <c:ptCount val="11"/>
                <c:pt idx="0">
                  <c:v>4.5454545454545459</c:v>
                </c:pt>
                <c:pt idx="1">
                  <c:v>13.636363636363637</c:v>
                </c:pt>
                <c:pt idx="2">
                  <c:v>22.727272727272727</c:v>
                </c:pt>
                <c:pt idx="3">
                  <c:v>31.81818181818182</c:v>
                </c:pt>
                <c:pt idx="4">
                  <c:v>40.909090909090914</c:v>
                </c:pt>
                <c:pt idx="5">
                  <c:v>50.000000000000007</c:v>
                </c:pt>
                <c:pt idx="6">
                  <c:v>59.090909090909101</c:v>
                </c:pt>
                <c:pt idx="7">
                  <c:v>68.181818181818187</c:v>
                </c:pt>
                <c:pt idx="8">
                  <c:v>77.27272727272728</c:v>
                </c:pt>
                <c:pt idx="9">
                  <c:v>86.363636363636374</c:v>
                </c:pt>
                <c:pt idx="10">
                  <c:v>95.454545454545467</c:v>
                </c:pt>
              </c:numCache>
            </c:numRef>
          </c:xVal>
          <c:yVal>
            <c:numRef>
              <c:f>Usual!$K$26:$K$36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39-4213-9031-F536A50EB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4816"/>
        <c:axId val="479037560"/>
      </c:scatterChart>
      <c:valAx>
        <c:axId val="47903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7560"/>
        <c:crosses val="autoZero"/>
        <c:crossBetween val="midCat"/>
      </c:valAx>
      <c:valAx>
        <c:axId val="479037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4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Color Residuals</a:t>
            </a:r>
          </a:p>
        </c:rich>
      </c:tx>
      <c:layout>
        <c:manualLayout>
          <c:xMode val="edge"/>
          <c:yMode val="edge"/>
          <c:x val="0.39397922134733154"/>
          <c:y val="3.7037037037037035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Usual!$G$41</c:f>
              <c:strCache>
                <c:ptCount val="1"/>
                <c:pt idx="0">
                  <c:v>Residuals</c:v>
                </c:pt>
              </c:strCache>
            </c:strRef>
          </c:tx>
          <c:spPr>
            <a:ln w="28575">
              <a:noFill/>
            </a:ln>
          </c:spPr>
          <c:xVal>
            <c:numRef>
              <c:f>Usual!$F$42:$F$52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Usual!$G$42:$G$52</c:f>
              <c:numCache>
                <c:formatCode>General</c:formatCode>
                <c:ptCount val="11"/>
                <c:pt idx="0">
                  <c:v>10.189500375171463</c:v>
                </c:pt>
                <c:pt idx="1">
                  <c:v>-4.7461771326554327</c:v>
                </c:pt>
                <c:pt idx="2">
                  <c:v>-5.2951693446143224</c:v>
                </c:pt>
                <c:pt idx="3">
                  <c:v>-6.6721260575952073</c:v>
                </c:pt>
                <c:pt idx="4">
                  <c:v>-2.0842453879789105</c:v>
                </c:pt>
                <c:pt idx="5">
                  <c:v>1.7384925871303665</c:v>
                </c:pt>
                <c:pt idx="6">
                  <c:v>3.6674428833864141</c:v>
                </c:pt>
                <c:pt idx="7">
                  <c:v>-1.0924732852078947</c:v>
                </c:pt>
                <c:pt idx="8">
                  <c:v>3.7773810447877594</c:v>
                </c:pt>
                <c:pt idx="9">
                  <c:v>4.8432042226190006</c:v>
                </c:pt>
                <c:pt idx="10">
                  <c:v>-4.3258299050427382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61-4EE9-ABC7-BF24CD39C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9912"/>
        <c:axId val="479040304"/>
      </c:scatterChart>
      <c:valAx>
        <c:axId val="479039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Color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0304"/>
        <c:crosses val="autoZero"/>
        <c:crossBetween val="midCat"/>
      </c:valAx>
      <c:valAx>
        <c:axId val="479040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9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Quality Residuals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Usual!$I$42:$I$52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Usual!$J$42:$J$52</c:f>
              <c:numCache>
                <c:formatCode>General</c:formatCode>
                <c:ptCount val="11"/>
                <c:pt idx="0">
                  <c:v>10.189500375171463</c:v>
                </c:pt>
                <c:pt idx="1">
                  <c:v>-4.7461771326554327</c:v>
                </c:pt>
                <c:pt idx="2">
                  <c:v>-5.2951693446143224</c:v>
                </c:pt>
                <c:pt idx="3">
                  <c:v>-6.6721260575952073</c:v>
                </c:pt>
                <c:pt idx="4">
                  <c:v>-2.0842453879789105</c:v>
                </c:pt>
                <c:pt idx="5">
                  <c:v>1.7384925871303665</c:v>
                </c:pt>
                <c:pt idx="6">
                  <c:v>3.6674428833864141</c:v>
                </c:pt>
                <c:pt idx="7">
                  <c:v>-1.0924732852078947</c:v>
                </c:pt>
                <c:pt idx="8">
                  <c:v>3.7773810447877594</c:v>
                </c:pt>
                <c:pt idx="9">
                  <c:v>4.8432042226190006</c:v>
                </c:pt>
                <c:pt idx="10">
                  <c:v>-4.3258299050427382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67-4E32-820B-EA5E071E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30504"/>
        <c:axId val="479041480"/>
      </c:scatterChart>
      <c:valAx>
        <c:axId val="47903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Quality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1480"/>
        <c:crosses val="autoZero"/>
        <c:crossBetween val="midCat"/>
      </c:valAx>
      <c:valAx>
        <c:axId val="479041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30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Usual!$AD$30:$AD$40</c:f>
              <c:numCache>
                <c:formatCode>General</c:formatCode>
                <c:ptCount val="11"/>
                <c:pt idx="0">
                  <c:v>25</c:v>
                </c:pt>
                <c:pt idx="1">
                  <c:v>33</c:v>
                </c:pt>
                <c:pt idx="2">
                  <c:v>38</c:v>
                </c:pt>
                <c:pt idx="3">
                  <c:v>38</c:v>
                </c:pt>
                <c:pt idx="4">
                  <c:v>43</c:v>
                </c:pt>
                <c:pt idx="5">
                  <c:v>49</c:v>
                </c:pt>
                <c:pt idx="6">
                  <c:v>51</c:v>
                </c:pt>
                <c:pt idx="7">
                  <c:v>51</c:v>
                </c:pt>
                <c:pt idx="8">
                  <c:v>55</c:v>
                </c:pt>
                <c:pt idx="9">
                  <c:v>65</c:v>
                </c:pt>
                <c:pt idx="10">
                  <c:v>71</c:v>
                </c:pt>
              </c:numCache>
            </c:numRef>
          </c:xVal>
          <c:yVal>
            <c:numRef>
              <c:f>Usual!$AE$30:$AE$40</c:f>
              <c:numCache>
                <c:formatCode>General</c:formatCode>
                <c:ptCount val="11"/>
                <c:pt idx="0">
                  <c:v>-1.6906216295848977</c:v>
                </c:pt>
                <c:pt idx="1">
                  <c:v>-1.096803562093513</c:v>
                </c:pt>
                <c:pt idx="2">
                  <c:v>-0.74785859476330196</c:v>
                </c:pt>
                <c:pt idx="3">
                  <c:v>-0.47278912099226744</c:v>
                </c:pt>
                <c:pt idx="4">
                  <c:v>-0.22988411757923208</c:v>
                </c:pt>
                <c:pt idx="5">
                  <c:v>0</c:v>
                </c:pt>
                <c:pt idx="6">
                  <c:v>0.22988411757923222</c:v>
                </c:pt>
                <c:pt idx="7">
                  <c:v>0.47278912099226728</c:v>
                </c:pt>
                <c:pt idx="8">
                  <c:v>0.74785859476330196</c:v>
                </c:pt>
                <c:pt idx="9">
                  <c:v>1.096803562093513</c:v>
                </c:pt>
                <c:pt idx="10">
                  <c:v>1.6906216295848984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EA-4667-9717-64F653C18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44616"/>
        <c:axId val="479043440"/>
      </c:scatterChart>
      <c:valAx>
        <c:axId val="479044616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3440"/>
        <c:crosses val="autoZero"/>
        <c:crossBetween val="midCat"/>
      </c:valAx>
      <c:valAx>
        <c:axId val="479043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4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Revised QQ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Usual!$AP$30:$AP$40</c:f>
              <c:numCache>
                <c:formatCode>General</c:formatCode>
                <c:ptCount val="11"/>
                <c:pt idx="0">
                  <c:v>-1.6906216295848977</c:v>
                </c:pt>
                <c:pt idx="1">
                  <c:v>-1.096803562093513</c:v>
                </c:pt>
                <c:pt idx="2">
                  <c:v>-0.74785859476330196</c:v>
                </c:pt>
                <c:pt idx="3">
                  <c:v>-0.47278912099226744</c:v>
                </c:pt>
                <c:pt idx="4">
                  <c:v>-0.22988411757923208</c:v>
                </c:pt>
                <c:pt idx="5">
                  <c:v>0</c:v>
                </c:pt>
                <c:pt idx="6">
                  <c:v>0.22988411757923222</c:v>
                </c:pt>
                <c:pt idx="7">
                  <c:v>0.47278912099226728</c:v>
                </c:pt>
                <c:pt idx="8">
                  <c:v>0.74785859476330196</c:v>
                </c:pt>
                <c:pt idx="9">
                  <c:v>1.096803562093513</c:v>
                </c:pt>
                <c:pt idx="10">
                  <c:v>1.6906216295848984</c:v>
                </c:pt>
              </c:numCache>
            </c:numRef>
          </c:xVal>
          <c:yVal>
            <c:numRef>
              <c:f>Usual!$AQ$30:$AQ$40</c:f>
              <c:numCache>
                <c:formatCode>General</c:formatCode>
                <c:ptCount val="11"/>
                <c:pt idx="0">
                  <c:v>25</c:v>
                </c:pt>
                <c:pt idx="1">
                  <c:v>33</c:v>
                </c:pt>
                <c:pt idx="2">
                  <c:v>38</c:v>
                </c:pt>
                <c:pt idx="3">
                  <c:v>38</c:v>
                </c:pt>
                <c:pt idx="4">
                  <c:v>43</c:v>
                </c:pt>
                <c:pt idx="5">
                  <c:v>49</c:v>
                </c:pt>
                <c:pt idx="6">
                  <c:v>51</c:v>
                </c:pt>
                <c:pt idx="7">
                  <c:v>51</c:v>
                </c:pt>
                <c:pt idx="8">
                  <c:v>55</c:v>
                </c:pt>
                <c:pt idx="9">
                  <c:v>65</c:v>
                </c:pt>
                <c:pt idx="10">
                  <c:v>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3B-4987-BFA0-8577DFFD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45400"/>
        <c:axId val="479043832"/>
      </c:scatterChart>
      <c:valAx>
        <c:axId val="479045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3832"/>
        <c:crosses val="autoZero"/>
        <c:crossBetween val="midCat"/>
      </c:valAx>
      <c:valAx>
        <c:axId val="479043832"/>
        <c:scaling>
          <c:orientation val="minMax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5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Color Line Fit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Usual!$G$57</c:f>
              <c:strCache>
                <c:ptCount val="1"/>
                <c:pt idx="0">
                  <c:v>Price</c:v>
                </c:pt>
              </c:strCache>
            </c:strRef>
          </c:tx>
          <c:spPr>
            <a:ln w="28575">
              <a:noFill/>
            </a:ln>
          </c:spPr>
          <c:xVal>
            <c:numRef>
              <c:f>Usual!$F$58:$F$68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Usual!$G$58:$G$68</c:f>
              <c:numCache>
                <c:formatCode>General</c:formatCode>
                <c:ptCount val="11"/>
                <c:pt idx="0">
                  <c:v>65</c:v>
                </c:pt>
                <c:pt idx="1">
                  <c:v>38</c:v>
                </c:pt>
                <c:pt idx="2">
                  <c:v>51</c:v>
                </c:pt>
                <c:pt idx="3">
                  <c:v>38</c:v>
                </c:pt>
                <c:pt idx="4">
                  <c:v>55</c:v>
                </c:pt>
                <c:pt idx="5">
                  <c:v>43</c:v>
                </c:pt>
                <c:pt idx="6">
                  <c:v>25</c:v>
                </c:pt>
                <c:pt idx="7">
                  <c:v>33</c:v>
                </c:pt>
                <c:pt idx="8">
                  <c:v>71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01-402E-9555-9E1700862B53}"/>
            </c:ext>
          </c:extLst>
        </c:ser>
        <c:ser>
          <c:idx val="1"/>
          <c:order val="1"/>
          <c:tx>
            <c:strRef>
              <c:f>Usual!$H$57</c:f>
              <c:strCache>
                <c:ptCount val="1"/>
                <c:pt idx="0">
                  <c:v>Pred Price</c:v>
                </c:pt>
              </c:strCache>
            </c:strRef>
          </c:tx>
          <c:spPr>
            <a:ln w="28575">
              <a:noFill/>
            </a:ln>
          </c:spPr>
          <c:xVal>
            <c:numRef>
              <c:f>Usual!$F$58:$F$68</c:f>
              <c:numCache>
                <c:formatCode>General</c:formatCode>
                <c:ptCount val="11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9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9</c:v>
                </c:pt>
              </c:numCache>
            </c:numRef>
          </c:xVal>
          <c:yVal>
            <c:numRef>
              <c:f>Usual!$H$58:$H$68</c:f>
              <c:numCache>
                <c:formatCode>General</c:formatCode>
                <c:ptCount val="11"/>
                <c:pt idx="0">
                  <c:v>54.810499624828537</c:v>
                </c:pt>
                <c:pt idx="1">
                  <c:v>42.746177132655433</c:v>
                </c:pt>
                <c:pt idx="2">
                  <c:v>56.295169344614322</c:v>
                </c:pt>
                <c:pt idx="3">
                  <c:v>44.672126057595207</c:v>
                </c:pt>
                <c:pt idx="4">
                  <c:v>57.08424538797891</c:v>
                </c:pt>
                <c:pt idx="5">
                  <c:v>41.261507412869634</c:v>
                </c:pt>
                <c:pt idx="6">
                  <c:v>21.332557116613586</c:v>
                </c:pt>
                <c:pt idx="7">
                  <c:v>34.092473285207895</c:v>
                </c:pt>
                <c:pt idx="8">
                  <c:v>67.222618955212241</c:v>
                </c:pt>
                <c:pt idx="9">
                  <c:v>46.156795777380999</c:v>
                </c:pt>
                <c:pt idx="10">
                  <c:v>53.325829905042738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01-402E-9555-9E1700862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046184"/>
        <c:axId val="479043048"/>
      </c:scatterChart>
      <c:valAx>
        <c:axId val="47904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Color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3048"/>
        <c:crosses val="autoZero"/>
        <c:crossBetween val="midCat"/>
      </c:valAx>
      <c:valAx>
        <c:axId val="479043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0461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Quality Line Fit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Usual!$K$57</c:f>
              <c:strCache>
                <c:ptCount val="1"/>
                <c:pt idx="0">
                  <c:v>Price</c:v>
                </c:pt>
              </c:strCache>
            </c:strRef>
          </c:tx>
          <c:spPr>
            <a:ln w="28575">
              <a:noFill/>
            </a:ln>
          </c:spPr>
          <c:xVal>
            <c:numRef>
              <c:f>Usual!$J$58:$J$68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Usual!$K$58:$K$68</c:f>
              <c:numCache>
                <c:formatCode>General</c:formatCode>
                <c:ptCount val="11"/>
                <c:pt idx="0">
                  <c:v>65</c:v>
                </c:pt>
                <c:pt idx="1">
                  <c:v>38</c:v>
                </c:pt>
                <c:pt idx="2">
                  <c:v>51</c:v>
                </c:pt>
                <c:pt idx="3">
                  <c:v>38</c:v>
                </c:pt>
                <c:pt idx="4">
                  <c:v>55</c:v>
                </c:pt>
                <c:pt idx="5">
                  <c:v>43</c:v>
                </c:pt>
                <c:pt idx="6">
                  <c:v>25</c:v>
                </c:pt>
                <c:pt idx="7">
                  <c:v>33</c:v>
                </c:pt>
                <c:pt idx="8">
                  <c:v>71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D3-4B31-BAA6-44B188D20DFB}"/>
            </c:ext>
          </c:extLst>
        </c:ser>
        <c:ser>
          <c:idx val="1"/>
          <c:order val="1"/>
          <c:tx>
            <c:strRef>
              <c:f>Usual!$L$57</c:f>
              <c:strCache>
                <c:ptCount val="1"/>
                <c:pt idx="0">
                  <c:v>Pred Price</c:v>
                </c:pt>
              </c:strCache>
            </c:strRef>
          </c:tx>
          <c:spPr>
            <a:ln w="28575">
              <a:noFill/>
            </a:ln>
          </c:spPr>
          <c:xVal>
            <c:numRef>
              <c:f>Usual!$J$58:$J$68</c:f>
              <c:numCache>
                <c:formatCode>General</c:formatCode>
                <c:ptCount val="11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</c:numCache>
            </c:numRef>
          </c:xVal>
          <c:yVal>
            <c:numRef>
              <c:f>Usual!$L$58:$L$68</c:f>
              <c:numCache>
                <c:formatCode>General</c:formatCode>
                <c:ptCount val="11"/>
                <c:pt idx="0">
                  <c:v>54.810499624828537</c:v>
                </c:pt>
                <c:pt idx="1">
                  <c:v>42.746177132655433</c:v>
                </c:pt>
                <c:pt idx="2">
                  <c:v>56.295169344614322</c:v>
                </c:pt>
                <c:pt idx="3">
                  <c:v>44.672126057595207</c:v>
                </c:pt>
                <c:pt idx="4">
                  <c:v>57.08424538797891</c:v>
                </c:pt>
                <c:pt idx="5">
                  <c:v>41.261507412869634</c:v>
                </c:pt>
                <c:pt idx="6">
                  <c:v>21.332557116613586</c:v>
                </c:pt>
                <c:pt idx="7">
                  <c:v>34.092473285207895</c:v>
                </c:pt>
                <c:pt idx="8">
                  <c:v>67.222618955212241</c:v>
                </c:pt>
                <c:pt idx="9">
                  <c:v>46.156795777380999</c:v>
                </c:pt>
                <c:pt idx="10">
                  <c:v>53.325829905042738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D3-4B31-BAA6-44B188D2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299032"/>
        <c:axId val="479299424"/>
      </c:scatterChart>
      <c:valAx>
        <c:axId val="479299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Quality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299424"/>
        <c:crosses val="autoZero"/>
        <c:crossBetween val="midCat"/>
      </c:valAx>
      <c:valAx>
        <c:axId val="479299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299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22</xdr:row>
      <xdr:rowOff>52387</xdr:rowOff>
    </xdr:from>
    <xdr:to>
      <xdr:col>19</xdr:col>
      <xdr:colOff>95250</xdr:colOff>
      <xdr:row>36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B7FBDB-ACCE-4655-81B7-CA7A354A9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28575</xdr:colOff>
      <xdr:row>37</xdr:row>
      <xdr:rowOff>185737</xdr:rowOff>
    </xdr:from>
    <xdr:to>
      <xdr:col>19</xdr:col>
      <xdr:colOff>95250</xdr:colOff>
      <xdr:row>52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21F211-AB18-455E-8B0A-FA0148AAA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323850</xdr:colOff>
      <xdr:row>37</xdr:row>
      <xdr:rowOff>166687</xdr:rowOff>
    </xdr:from>
    <xdr:to>
      <xdr:col>27</xdr:col>
      <xdr:colOff>19050</xdr:colOff>
      <xdr:row>52</xdr:row>
      <xdr:rowOff>52387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1CA555A-B8DA-4232-A210-01D63831B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22</xdr:row>
      <xdr:rowOff>33337</xdr:rowOff>
    </xdr:from>
    <xdr:to>
      <xdr:col>27</xdr:col>
      <xdr:colOff>9525</xdr:colOff>
      <xdr:row>36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4AEDDF-BB3E-4A72-9673-D0D61E89B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9525</xdr:colOff>
      <xdr:row>22</xdr:row>
      <xdr:rowOff>33337</xdr:rowOff>
    </xdr:from>
    <xdr:to>
      <xdr:col>40</xdr:col>
      <xdr:colOff>314325</xdr:colOff>
      <xdr:row>36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8766127-48F5-468F-BCC7-8D353E409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19050</xdr:colOff>
      <xdr:row>55</xdr:row>
      <xdr:rowOff>4762</xdr:rowOff>
    </xdr:from>
    <xdr:to>
      <xdr:col>19</xdr:col>
      <xdr:colOff>85725</xdr:colOff>
      <xdr:row>69</xdr:row>
      <xdr:rowOff>80962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7E15D76-4DBC-4504-B907-2F1E653CD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28575</xdr:colOff>
      <xdr:row>69</xdr:row>
      <xdr:rowOff>166687</xdr:rowOff>
    </xdr:from>
    <xdr:to>
      <xdr:col>19</xdr:col>
      <xdr:colOff>95250</xdr:colOff>
      <xdr:row>84</xdr:row>
      <xdr:rowOff>52387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C410DDC-D67F-40DA-A651-4E4686BB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AddIn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K4">
            <v>1.7514036585681367</v>
          </cell>
          <cell r="M4">
            <v>54.810499624828537</v>
          </cell>
        </row>
        <row r="5">
          <cell r="K5">
            <v>4.8952883645113623</v>
          </cell>
          <cell r="M5">
            <v>42.746177132655433</v>
          </cell>
        </row>
        <row r="6">
          <cell r="K6">
            <v>3.7584154829361722</v>
          </cell>
          <cell r="M6">
            <v>56.295169344614322</v>
          </cell>
        </row>
        <row r="7">
          <cell r="M7">
            <v>44.672126057595207</v>
          </cell>
        </row>
        <row r="8">
          <cell r="M8">
            <v>57.08424538797891</v>
          </cell>
        </row>
        <row r="9">
          <cell r="M9">
            <v>41.261507412869634</v>
          </cell>
        </row>
        <row r="10">
          <cell r="M10">
            <v>21.332557116613586</v>
          </cell>
        </row>
        <row r="11">
          <cell r="M11">
            <v>34.092473285207895</v>
          </cell>
        </row>
        <row r="12">
          <cell r="M12">
            <v>67.222618955212241</v>
          </cell>
        </row>
        <row r="13">
          <cell r="M13">
            <v>46.156795777380999</v>
          </cell>
        </row>
        <row r="14">
          <cell r="M14">
            <v>53.325829905042738</v>
          </cell>
        </row>
        <row r="17">
          <cell r="E17">
            <v>1.3973194649279432</v>
          </cell>
        </row>
        <row r="18">
          <cell r="F18">
            <v>1.9405417992703587E-2</v>
          </cell>
        </row>
        <row r="19">
          <cell r="G19">
            <v>1.6507542239126507E-2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6">
          <cell r="J26">
            <v>4.5454545454545459</v>
          </cell>
          <cell r="K26">
            <v>25</v>
          </cell>
        </row>
        <row r="27">
          <cell r="J27">
            <v>13.636363636363637</v>
          </cell>
          <cell r="K27">
            <v>33</v>
          </cell>
        </row>
        <row r="28">
          <cell r="J28">
            <v>22.727272727272727</v>
          </cell>
          <cell r="K28">
            <v>38</v>
          </cell>
        </row>
        <row r="29">
          <cell r="J29">
            <v>31.81818181818182</v>
          </cell>
          <cell r="K29">
            <v>38</v>
          </cell>
        </row>
        <row r="30">
          <cell r="J30">
            <v>40.909090909090914</v>
          </cell>
          <cell r="K30">
            <v>43</v>
          </cell>
          <cell r="AD30">
            <v>25</v>
          </cell>
          <cell r="AE30">
            <v>-1.6906216295848977</v>
          </cell>
          <cell r="AP30">
            <v>-1.6906216295848977</v>
          </cell>
          <cell r="AQ30">
            <v>25</v>
          </cell>
        </row>
        <row r="31">
          <cell r="J31">
            <v>50.000000000000007</v>
          </cell>
          <cell r="K31">
            <v>49</v>
          </cell>
          <cell r="AD31">
            <v>33</v>
          </cell>
          <cell r="AE31">
            <v>-1.096803562093513</v>
          </cell>
          <cell r="AP31">
            <v>-1.096803562093513</v>
          </cell>
          <cell r="AQ31">
            <v>33</v>
          </cell>
        </row>
        <row r="32">
          <cell r="J32">
            <v>59.090909090909101</v>
          </cell>
          <cell r="K32">
            <v>51</v>
          </cell>
          <cell r="AD32">
            <v>38</v>
          </cell>
          <cell r="AE32">
            <v>-0.74785859476330196</v>
          </cell>
          <cell r="AP32">
            <v>-0.74785859476330196</v>
          </cell>
          <cell r="AQ32">
            <v>38</v>
          </cell>
        </row>
        <row r="33">
          <cell r="J33">
            <v>68.181818181818187</v>
          </cell>
          <cell r="K33">
            <v>51</v>
          </cell>
          <cell r="AD33">
            <v>38</v>
          </cell>
          <cell r="AE33">
            <v>-0.47278912099226744</v>
          </cell>
          <cell r="AP33">
            <v>-0.47278912099226744</v>
          </cell>
          <cell r="AQ33">
            <v>38</v>
          </cell>
        </row>
        <row r="34">
          <cell r="J34">
            <v>77.27272727272728</v>
          </cell>
          <cell r="K34">
            <v>55</v>
          </cell>
          <cell r="AD34">
            <v>43</v>
          </cell>
          <cell r="AE34">
            <v>-0.22988411757923208</v>
          </cell>
          <cell r="AP34">
            <v>-0.22988411757923208</v>
          </cell>
          <cell r="AQ34">
            <v>43</v>
          </cell>
        </row>
        <row r="35">
          <cell r="J35">
            <v>86.363636363636374</v>
          </cell>
          <cell r="K35">
            <v>65</v>
          </cell>
          <cell r="AD35">
            <v>49</v>
          </cell>
          <cell r="AE35">
            <v>0</v>
          </cell>
          <cell r="AP35">
            <v>0</v>
          </cell>
          <cell r="AQ35">
            <v>49</v>
          </cell>
        </row>
        <row r="36">
          <cell r="J36">
            <v>95.454545454545467</v>
          </cell>
          <cell r="K36">
            <v>71</v>
          </cell>
          <cell r="AD36">
            <v>51</v>
          </cell>
          <cell r="AE36">
            <v>0.22988411757923222</v>
          </cell>
          <cell r="AP36">
            <v>0.22988411757923222</v>
          </cell>
          <cell r="AQ36">
            <v>51</v>
          </cell>
        </row>
        <row r="37">
          <cell r="AD37">
            <v>51</v>
          </cell>
          <cell r="AE37">
            <v>0.47278912099226728</v>
          </cell>
          <cell r="AP37">
            <v>0.47278912099226728</v>
          </cell>
          <cell r="AQ37">
            <v>51</v>
          </cell>
        </row>
        <row r="38">
          <cell r="AD38">
            <v>55</v>
          </cell>
          <cell r="AE38">
            <v>0.74785859476330196</v>
          </cell>
          <cell r="AP38">
            <v>0.74785859476330196</v>
          </cell>
          <cell r="AQ38">
            <v>55</v>
          </cell>
        </row>
        <row r="39">
          <cell r="AD39">
            <v>65</v>
          </cell>
          <cell r="AE39">
            <v>1.096803562093513</v>
          </cell>
          <cell r="AP39">
            <v>1.096803562093513</v>
          </cell>
          <cell r="AQ39">
            <v>65</v>
          </cell>
        </row>
        <row r="40">
          <cell r="AD40">
            <v>71</v>
          </cell>
          <cell r="AE40">
            <v>1.6906216295848984</v>
          </cell>
          <cell r="AP40">
            <v>1.6906216295848984</v>
          </cell>
          <cell r="AQ40">
            <v>71</v>
          </cell>
        </row>
        <row r="41">
          <cell r="G41" t="str">
            <v>Residuals</v>
          </cell>
        </row>
        <row r="42">
          <cell r="F42">
            <v>7</v>
          </cell>
          <cell r="G42">
            <v>10.189500375171463</v>
          </cell>
          <cell r="I42">
            <v>5</v>
          </cell>
          <cell r="J42">
            <v>10.189500375171463</v>
          </cell>
        </row>
        <row r="43">
          <cell r="F43">
            <v>3</v>
          </cell>
          <cell r="G43">
            <v>-4.7461771326554327</v>
          </cell>
          <cell r="I43">
            <v>7</v>
          </cell>
          <cell r="J43">
            <v>-4.7461771326554327</v>
          </cell>
        </row>
        <row r="44">
          <cell r="F44">
            <v>5</v>
          </cell>
          <cell r="G44">
            <v>-5.2951693446143224</v>
          </cell>
          <cell r="I44">
            <v>8</v>
          </cell>
          <cell r="J44">
            <v>-5.2951693446143224</v>
          </cell>
        </row>
        <row r="45">
          <cell r="F45">
            <v>8</v>
          </cell>
          <cell r="G45">
            <v>-6.6721260575952073</v>
          </cell>
          <cell r="I45">
            <v>1</v>
          </cell>
          <cell r="J45">
            <v>-6.6721260575952073</v>
          </cell>
        </row>
        <row r="46">
          <cell r="F46">
            <v>9</v>
          </cell>
          <cell r="G46">
            <v>-2.0842453879789105</v>
          </cell>
          <cell r="I46">
            <v>3</v>
          </cell>
          <cell r="J46">
            <v>-2.0842453879789105</v>
          </cell>
        </row>
        <row r="47">
          <cell r="F47">
            <v>5</v>
          </cell>
          <cell r="G47">
            <v>1.7384925871303665</v>
          </cell>
          <cell r="I47">
            <v>4</v>
          </cell>
          <cell r="J47">
            <v>1.7384925871303665</v>
          </cell>
        </row>
        <row r="48">
          <cell r="F48">
            <v>4</v>
          </cell>
          <cell r="G48">
            <v>3.6674428833864141</v>
          </cell>
          <cell r="I48">
            <v>0</v>
          </cell>
          <cell r="J48">
            <v>3.6674428833864141</v>
          </cell>
        </row>
        <row r="49">
          <cell r="F49">
            <v>2</v>
          </cell>
          <cell r="G49">
            <v>-1.0924732852078947</v>
          </cell>
          <cell r="I49">
            <v>6</v>
          </cell>
          <cell r="J49">
            <v>-1.0924732852078947</v>
          </cell>
        </row>
        <row r="50">
          <cell r="F50">
            <v>8</v>
          </cell>
          <cell r="G50">
            <v>3.7773810447877594</v>
          </cell>
          <cell r="I50">
            <v>7</v>
          </cell>
          <cell r="J50">
            <v>3.7773810447877594</v>
          </cell>
        </row>
        <row r="51">
          <cell r="F51">
            <v>6</v>
          </cell>
          <cell r="G51">
            <v>4.8432042226190006</v>
          </cell>
          <cell r="I51">
            <v>4</v>
          </cell>
          <cell r="J51">
            <v>4.8432042226190006</v>
          </cell>
        </row>
        <row r="52">
          <cell r="F52">
            <v>9</v>
          </cell>
          <cell r="G52">
            <v>-4.3258299050427382</v>
          </cell>
          <cell r="I52">
            <v>2</v>
          </cell>
          <cell r="J52">
            <v>-4.3258299050427382</v>
          </cell>
        </row>
        <row r="57">
          <cell r="G57" t="str">
            <v>Price</v>
          </cell>
          <cell r="H57" t="str">
            <v>Pred Price</v>
          </cell>
          <cell r="K57" t="str">
            <v>Price</v>
          </cell>
          <cell r="L57" t="str">
            <v>Pred Price</v>
          </cell>
        </row>
        <row r="58">
          <cell r="F58">
            <v>7</v>
          </cell>
          <cell r="G58">
            <v>65</v>
          </cell>
          <cell r="H58">
            <v>54.810499624828537</v>
          </cell>
          <cell r="J58">
            <v>5</v>
          </cell>
          <cell r="K58">
            <v>65</v>
          </cell>
          <cell r="L58">
            <v>54.810499624828537</v>
          </cell>
        </row>
        <row r="59">
          <cell r="F59">
            <v>3</v>
          </cell>
          <cell r="G59">
            <v>38</v>
          </cell>
          <cell r="H59">
            <v>42.746177132655433</v>
          </cell>
          <cell r="J59">
            <v>7</v>
          </cell>
          <cell r="K59">
            <v>38</v>
          </cell>
          <cell r="L59">
            <v>42.746177132655433</v>
          </cell>
        </row>
        <row r="60">
          <cell r="F60">
            <v>5</v>
          </cell>
          <cell r="G60">
            <v>51</v>
          </cell>
          <cell r="H60">
            <v>56.295169344614322</v>
          </cell>
          <cell r="J60">
            <v>8</v>
          </cell>
          <cell r="K60">
            <v>51</v>
          </cell>
          <cell r="L60">
            <v>56.295169344614322</v>
          </cell>
        </row>
        <row r="61">
          <cell r="F61">
            <v>8</v>
          </cell>
          <cell r="G61">
            <v>38</v>
          </cell>
          <cell r="H61">
            <v>44.672126057595207</v>
          </cell>
          <cell r="J61">
            <v>1</v>
          </cell>
          <cell r="K61">
            <v>38</v>
          </cell>
          <cell r="L61">
            <v>44.672126057595207</v>
          </cell>
        </row>
        <row r="62">
          <cell r="F62">
            <v>9</v>
          </cell>
          <cell r="G62">
            <v>55</v>
          </cell>
          <cell r="H62">
            <v>57.08424538797891</v>
          </cell>
          <cell r="J62">
            <v>3</v>
          </cell>
          <cell r="K62">
            <v>55</v>
          </cell>
          <cell r="L62">
            <v>57.08424538797891</v>
          </cell>
        </row>
        <row r="63">
          <cell r="F63">
            <v>5</v>
          </cell>
          <cell r="G63">
            <v>43</v>
          </cell>
          <cell r="H63">
            <v>41.261507412869634</v>
          </cell>
          <cell r="J63">
            <v>4</v>
          </cell>
          <cell r="K63">
            <v>43</v>
          </cell>
          <cell r="L63">
            <v>41.261507412869634</v>
          </cell>
        </row>
        <row r="64">
          <cell r="F64">
            <v>4</v>
          </cell>
          <cell r="G64">
            <v>25</v>
          </cell>
          <cell r="H64">
            <v>21.332557116613586</v>
          </cell>
          <cell r="J64">
            <v>0</v>
          </cell>
          <cell r="K64">
            <v>25</v>
          </cell>
          <cell r="L64">
            <v>21.332557116613586</v>
          </cell>
        </row>
        <row r="65">
          <cell r="F65">
            <v>2</v>
          </cell>
          <cell r="G65">
            <v>33</v>
          </cell>
          <cell r="H65">
            <v>34.092473285207895</v>
          </cell>
          <cell r="J65">
            <v>6</v>
          </cell>
          <cell r="K65">
            <v>33</v>
          </cell>
          <cell r="L65">
            <v>34.092473285207895</v>
          </cell>
        </row>
        <row r="66">
          <cell r="F66">
            <v>8</v>
          </cell>
          <cell r="G66">
            <v>71</v>
          </cell>
          <cell r="H66">
            <v>67.222618955212241</v>
          </cell>
          <cell r="J66">
            <v>7</v>
          </cell>
          <cell r="K66">
            <v>71</v>
          </cell>
          <cell r="L66">
            <v>67.222618955212241</v>
          </cell>
        </row>
        <row r="67">
          <cell r="F67">
            <v>6</v>
          </cell>
          <cell r="G67">
            <v>51</v>
          </cell>
          <cell r="H67">
            <v>46.156795777380999</v>
          </cell>
          <cell r="J67">
            <v>4</v>
          </cell>
          <cell r="K67">
            <v>51</v>
          </cell>
          <cell r="L67">
            <v>46.156795777380999</v>
          </cell>
        </row>
        <row r="68">
          <cell r="F68">
            <v>9</v>
          </cell>
          <cell r="G68">
            <v>49</v>
          </cell>
          <cell r="H68">
            <v>53.325829905042738</v>
          </cell>
          <cell r="J68">
            <v>2</v>
          </cell>
          <cell r="K68">
            <v>49</v>
          </cell>
          <cell r="L68">
            <v>53.325829905042738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XRealStats"/>
    </sheetNames>
    <definedNames>
      <definedName name="QSOR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D3B6-ED78-49F8-8E30-368531FE75D1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61</v>
      </c>
    </row>
    <row r="2" spans="1:13" x14ac:dyDescent="0.35">
      <c r="A2" t="s">
        <v>64</v>
      </c>
    </row>
    <row r="4" spans="1:13" x14ac:dyDescent="0.35">
      <c r="A4" t="s">
        <v>62</v>
      </c>
      <c r="B4" s="19">
        <v>46036</v>
      </c>
    </row>
    <row r="6" spans="1:13" x14ac:dyDescent="0.35">
      <c r="A6" s="20" t="s">
        <v>63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66C6-637E-42AC-B2B4-A235C99CBA88}">
  <dimension ref="A1:AQ68"/>
  <sheetViews>
    <sheetView workbookViewId="0"/>
  </sheetViews>
  <sheetFormatPr defaultRowHeight="14.5" x14ac:dyDescent="0.35"/>
  <cols>
    <col min="1" max="3" width="7.54296875" customWidth="1"/>
    <col min="4" max="4" width="6.54296875" customWidth="1"/>
    <col min="5" max="5" width="17.81640625" customWidth="1"/>
    <col min="6" max="6" width="13" customWidth="1"/>
    <col min="7" max="11" width="13.453125" customWidth="1"/>
    <col min="14" max="14" width="17" customWidth="1"/>
    <col min="15" max="15" width="14" customWidth="1"/>
    <col min="17" max="17" width="14.26953125" customWidth="1"/>
    <col min="18" max="18" width="12.81640625" customWidth="1"/>
  </cols>
  <sheetData>
    <row r="1" spans="1:18" x14ac:dyDescent="0.35">
      <c r="A1" s="1" t="s">
        <v>14</v>
      </c>
      <c r="E1" t="s">
        <v>15</v>
      </c>
    </row>
    <row r="3" spans="1:18" x14ac:dyDescent="0.35">
      <c r="A3" s="2" t="s">
        <v>1</v>
      </c>
      <c r="B3" s="2" t="s">
        <v>2</v>
      </c>
      <c r="C3" s="2" t="s">
        <v>3</v>
      </c>
      <c r="E3" t="s">
        <v>16</v>
      </c>
      <c r="N3" t="s">
        <v>17</v>
      </c>
    </row>
    <row r="4" spans="1:18" ht="15" thickBot="1" x14ac:dyDescent="0.4">
      <c r="A4" s="5">
        <v>7</v>
      </c>
      <c r="B4" s="5">
        <v>5</v>
      </c>
      <c r="C4" s="5">
        <v>65</v>
      </c>
    </row>
    <row r="5" spans="1:18" x14ac:dyDescent="0.35">
      <c r="A5" s="5">
        <v>3</v>
      </c>
      <c r="B5" s="5">
        <v>7</v>
      </c>
      <c r="C5" s="5">
        <v>38</v>
      </c>
      <c r="E5" s="10" t="s">
        <v>18</v>
      </c>
      <c r="F5" s="10"/>
      <c r="N5" s="2" t="s">
        <v>3</v>
      </c>
      <c r="O5" s="11" t="s">
        <v>19</v>
      </c>
      <c r="Q5" s="12" t="s">
        <v>20</v>
      </c>
      <c r="R5" s="12"/>
    </row>
    <row r="6" spans="1:18" x14ac:dyDescent="0.35">
      <c r="A6" s="5">
        <v>5</v>
      </c>
      <c r="B6" s="5">
        <v>8</v>
      </c>
      <c r="C6" s="5">
        <v>51</v>
      </c>
      <c r="E6" t="s">
        <v>21</v>
      </c>
      <c r="F6">
        <f>SQRT(F7)</f>
        <v>0.92233072739359589</v>
      </c>
      <c r="N6" s="5">
        <f>C4</f>
        <v>65</v>
      </c>
      <c r="O6">
        <f>F26</f>
        <v>54.810499624828537</v>
      </c>
      <c r="Q6" t="s">
        <v>22</v>
      </c>
      <c r="R6">
        <f>CORREL(C4:C14,A4:A14)</f>
        <v>0.62453892636382968</v>
      </c>
    </row>
    <row r="7" spans="1:18" x14ac:dyDescent="0.35">
      <c r="A7" s="5">
        <v>8</v>
      </c>
      <c r="B7" s="5">
        <v>1</v>
      </c>
      <c r="C7" s="5">
        <v>38</v>
      </c>
      <c r="E7" t="s">
        <v>6</v>
      </c>
      <c r="F7">
        <f>G14/G16</f>
        <v>0.85069397069439978</v>
      </c>
      <c r="N7" s="5">
        <f t="shared" ref="N7:N16" si="0">C5</f>
        <v>38</v>
      </c>
      <c r="O7">
        <f t="shared" ref="O7:O16" si="1">F27</f>
        <v>42.746177132655433</v>
      </c>
      <c r="Q7" t="s">
        <v>23</v>
      </c>
      <c r="R7">
        <f>CORREL(C4:C14,B4:B14)</f>
        <v>0.43118646126661814</v>
      </c>
    </row>
    <row r="8" spans="1:18" x14ac:dyDescent="0.35">
      <c r="A8" s="5">
        <v>9</v>
      </c>
      <c r="B8" s="5">
        <v>3</v>
      </c>
      <c r="C8" s="5">
        <v>55</v>
      </c>
      <c r="E8" t="s">
        <v>24</v>
      </c>
      <c r="F8">
        <f>1-(1-F7)*(F10-1)/(F10-F14-1)</f>
        <v>0.8133674633679997</v>
      </c>
      <c r="N8" s="5">
        <f t="shared" si="0"/>
        <v>51</v>
      </c>
      <c r="O8">
        <f t="shared" si="1"/>
        <v>56.295169344614322</v>
      </c>
      <c r="Q8" t="s">
        <v>25</v>
      </c>
      <c r="R8">
        <f>CORREL(A4:A14,B4:B14)</f>
        <v>-0.33394197307213463</v>
      </c>
    </row>
    <row r="9" spans="1:18" x14ac:dyDescent="0.35">
      <c r="A9" s="5">
        <v>5</v>
      </c>
      <c r="B9" s="5">
        <v>4</v>
      </c>
      <c r="C9" s="5">
        <v>43</v>
      </c>
      <c r="E9" t="s">
        <v>26</v>
      </c>
      <c r="F9">
        <f>SQRT(H15)</f>
        <v>5.8880844651320965</v>
      </c>
      <c r="N9" s="5">
        <f t="shared" si="0"/>
        <v>38</v>
      </c>
      <c r="O9">
        <f t="shared" si="1"/>
        <v>44.672126057595207</v>
      </c>
    </row>
    <row r="10" spans="1:18" ht="15" thickBot="1" x14ac:dyDescent="0.4">
      <c r="A10" s="5">
        <v>4</v>
      </c>
      <c r="B10" s="5">
        <v>0</v>
      </c>
      <c r="C10" s="5">
        <v>25</v>
      </c>
      <c r="E10" s="13" t="s">
        <v>27</v>
      </c>
      <c r="F10" s="13">
        <f>COUNT(A4:A14)</f>
        <v>11</v>
      </c>
      <c r="N10" s="5">
        <f t="shared" si="0"/>
        <v>55</v>
      </c>
      <c r="O10">
        <f t="shared" si="1"/>
        <v>57.08424538797891</v>
      </c>
      <c r="Q10" t="s">
        <v>21</v>
      </c>
      <c r="R10">
        <f>SQRT((R6^2+R7^2-2*R6*R7*R8)/(1-R8^2))</f>
        <v>0.92233072739359701</v>
      </c>
    </row>
    <row r="11" spans="1:18" x14ac:dyDescent="0.35">
      <c r="A11" s="5">
        <v>2</v>
      </c>
      <c r="B11" s="5">
        <v>6</v>
      </c>
      <c r="C11" s="5">
        <v>33</v>
      </c>
      <c r="N11" s="5">
        <f t="shared" si="0"/>
        <v>43</v>
      </c>
      <c r="O11">
        <f t="shared" si="1"/>
        <v>41.261507412869634</v>
      </c>
    </row>
    <row r="12" spans="1:18" ht="15" thickBot="1" x14ac:dyDescent="0.4">
      <c r="A12" s="5">
        <v>8</v>
      </c>
      <c r="B12" s="5">
        <v>7</v>
      </c>
      <c r="C12" s="5">
        <v>71</v>
      </c>
      <c r="E12" t="s">
        <v>28</v>
      </c>
      <c r="N12" s="5">
        <f t="shared" si="0"/>
        <v>25</v>
      </c>
      <c r="O12">
        <f t="shared" si="1"/>
        <v>21.332557116613586</v>
      </c>
    </row>
    <row r="13" spans="1:18" x14ac:dyDescent="0.35">
      <c r="A13" s="5">
        <v>6</v>
      </c>
      <c r="B13" s="5">
        <v>4</v>
      </c>
      <c r="C13" s="5">
        <v>51</v>
      </c>
      <c r="E13" s="14"/>
      <c r="F13" s="14" t="s">
        <v>29</v>
      </c>
      <c r="G13" s="14" t="s">
        <v>30</v>
      </c>
      <c r="H13" s="14" t="s">
        <v>31</v>
      </c>
      <c r="I13" s="14" t="s">
        <v>10</v>
      </c>
      <c r="J13" s="14" t="s">
        <v>32</v>
      </c>
      <c r="N13" s="5">
        <f t="shared" si="0"/>
        <v>33</v>
      </c>
      <c r="O13">
        <f t="shared" si="1"/>
        <v>34.092473285207895</v>
      </c>
    </row>
    <row r="14" spans="1:18" x14ac:dyDescent="0.35">
      <c r="A14" s="9">
        <v>9</v>
      </c>
      <c r="B14" s="9">
        <v>2</v>
      </c>
      <c r="C14" s="9">
        <v>49</v>
      </c>
      <c r="E14" t="s">
        <v>33</v>
      </c>
      <c r="F14">
        <f>COUNT(A4:B4)</f>
        <v>2</v>
      </c>
      <c r="G14">
        <f>DEVSQ('[1]Mult Reg 2'!M4:M14)</f>
        <v>1580.2800542881239</v>
      </c>
      <c r="H14">
        <f>G14/F14</f>
        <v>790.14002714406195</v>
      </c>
      <c r="I14">
        <f>H14/H15</f>
        <v>22.790612667173569</v>
      </c>
      <c r="J14">
        <f>FDIST(I14,F14,F15)</f>
        <v>4.9694621069854385E-4</v>
      </c>
      <c r="N14" s="5">
        <f t="shared" si="0"/>
        <v>71</v>
      </c>
      <c r="O14">
        <f t="shared" si="1"/>
        <v>67.222618955212241</v>
      </c>
    </row>
    <row r="15" spans="1:18" x14ac:dyDescent="0.35">
      <c r="E15" t="s">
        <v>34</v>
      </c>
      <c r="F15">
        <f>F16-F14</f>
        <v>8</v>
      </c>
      <c r="G15">
        <f>G16-G14</f>
        <v>277.35630934823939</v>
      </c>
      <c r="H15">
        <f>G15/F15</f>
        <v>34.669538668529924</v>
      </c>
      <c r="N15" s="5">
        <f t="shared" si="0"/>
        <v>51</v>
      </c>
      <c r="O15">
        <f t="shared" si="1"/>
        <v>46.156795777380999</v>
      </c>
    </row>
    <row r="16" spans="1:18" ht="15" thickBot="1" x14ac:dyDescent="0.4">
      <c r="E16" s="13" t="s">
        <v>35</v>
      </c>
      <c r="F16" s="13">
        <f>F10-1</f>
        <v>10</v>
      </c>
      <c r="G16" s="13">
        <f>DEVSQ(C4:C14)</f>
        <v>1857.6363636363633</v>
      </c>
      <c r="H16" s="13"/>
      <c r="I16" s="13"/>
      <c r="J16" s="13"/>
      <c r="N16" s="9">
        <f t="shared" si="0"/>
        <v>49</v>
      </c>
      <c r="O16" s="15">
        <f t="shared" si="1"/>
        <v>53.325829905042738</v>
      </c>
    </row>
    <row r="17" spans="5:43" ht="15" thickBot="1" x14ac:dyDescent="0.4">
      <c r="N17" s="16" t="s">
        <v>21</v>
      </c>
      <c r="O17">
        <f>CORREL(N6:N16,O6:O16)</f>
        <v>0.92233072739359689</v>
      </c>
    </row>
    <row r="18" spans="5:43" x14ac:dyDescent="0.35">
      <c r="E18" s="14"/>
      <c r="F18" s="14" t="s">
        <v>36</v>
      </c>
      <c r="G18" s="14" t="s">
        <v>26</v>
      </c>
      <c r="H18" s="14" t="s">
        <v>37</v>
      </c>
      <c r="I18" s="14" t="s">
        <v>38</v>
      </c>
      <c r="J18" s="14" t="s">
        <v>39</v>
      </c>
      <c r="K18" s="14" t="s">
        <v>40</v>
      </c>
    </row>
    <row r="19" spans="5:43" ht="17.5" x14ac:dyDescent="0.45">
      <c r="E19" t="s">
        <v>41</v>
      </c>
      <c r="F19">
        <f>'[1]Mult Reg 2'!K4</f>
        <v>1.7514036585681367</v>
      </c>
      <c r="G19">
        <f>SQRT($H$15*'[1]Mult Reg 2'!E17)</f>
        <v>6.9602026710153257</v>
      </c>
      <c r="H19">
        <f>F19/G19</f>
        <v>0.25163112934363002</v>
      </c>
      <c r="I19">
        <f>TDIST(ABS(H19),$F$15,2)</f>
        <v>0.8076696241453678</v>
      </c>
      <c r="J19">
        <f>F19-TINV(0.05,$F$15)*G19</f>
        <v>-14.298852482652293</v>
      </c>
      <c r="K19">
        <f>F19+TINV(0.05,$F$15)*G19</f>
        <v>17.801659799788567</v>
      </c>
      <c r="N19" s="17" t="s">
        <v>42</v>
      </c>
      <c r="O19">
        <f>G16*(1-F7)</f>
        <v>277.35630934823951</v>
      </c>
    </row>
    <row r="20" spans="5:43" x14ac:dyDescent="0.35">
      <c r="E20" t="s">
        <v>1</v>
      </c>
      <c r="F20">
        <f>'[1]Mult Reg 2'!K5</f>
        <v>4.8952883645113623</v>
      </c>
      <c r="G20">
        <f>SQRT($H$15*'[1]Mult Reg 2'!F18)</f>
        <v>0.82022977846273259</v>
      </c>
      <c r="H20">
        <f>F20/G20</f>
        <v>5.9681914666473928</v>
      </c>
      <c r="I20">
        <f>TDIST(ABS(H20),$F$15,2)</f>
        <v>3.3508360543827521E-4</v>
      </c>
      <c r="J20">
        <f>F20-TINV(0.05,$F$15)*G20</f>
        <v>3.003835103558703</v>
      </c>
      <c r="K20">
        <f>F20+TINV(0.05,$F$15)*G20</f>
        <v>6.7867416254640212</v>
      </c>
    </row>
    <row r="21" spans="5:43" ht="15" thickBot="1" x14ac:dyDescent="0.4">
      <c r="E21" s="13" t="s">
        <v>2</v>
      </c>
      <c r="F21" s="13">
        <f>'[1]Mult Reg 2'!K6</f>
        <v>3.7584154829361722</v>
      </c>
      <c r="G21" s="13">
        <f>SQRT($H$15*'[1]Mult Reg 2'!G19)</f>
        <v>0.75651098735034072</v>
      </c>
      <c r="H21" s="13">
        <f>F21/G21</f>
        <v>4.9680910730720793</v>
      </c>
      <c r="I21" s="13">
        <f>TDIST(ABS(H21),$F$15,2)</f>
        <v>1.0957202090976868E-3</v>
      </c>
      <c r="J21" s="13">
        <f>F21-TINV(0.05,$F$15)*G21</f>
        <v>2.0138980177788994</v>
      </c>
      <c r="K21" s="13">
        <f>F21+TINV(0.05,$F$15)*G21</f>
        <v>5.502932948093445</v>
      </c>
    </row>
    <row r="23" spans="5:43" x14ac:dyDescent="0.35">
      <c r="E23" t="s">
        <v>43</v>
      </c>
      <c r="J23" t="s">
        <v>44</v>
      </c>
      <c r="AC23" t="s">
        <v>45</v>
      </c>
    </row>
    <row r="24" spans="5:43" ht="15" thickBot="1" x14ac:dyDescent="0.4"/>
    <row r="25" spans="5:43" x14ac:dyDescent="0.35">
      <c r="E25" s="14" t="s">
        <v>46</v>
      </c>
      <c r="F25" s="14" t="s">
        <v>19</v>
      </c>
      <c r="G25" s="14" t="s">
        <v>47</v>
      </c>
      <c r="H25" s="14" t="s">
        <v>48</v>
      </c>
      <c r="J25" s="14" t="s">
        <v>49</v>
      </c>
      <c r="K25" s="14" t="s">
        <v>3</v>
      </c>
      <c r="AC25" t="s">
        <v>50</v>
      </c>
      <c r="AD25">
        <f>COUNT(C4:C14)</f>
        <v>11</v>
      </c>
      <c r="AE25">
        <f>2*AD25</f>
        <v>22</v>
      </c>
    </row>
    <row r="26" spans="5:43" x14ac:dyDescent="0.35">
      <c r="E26">
        <v>1</v>
      </c>
      <c r="F26">
        <f>$F$19+A4*$F$20+B4*$F$21</f>
        <v>54.810499624828537</v>
      </c>
      <c r="G26">
        <f>C4-F26</f>
        <v>10.189500375171463</v>
      </c>
      <c r="H26">
        <f>G26/STDEV($G$26:$G$36)</f>
        <v>1.9347901368065681</v>
      </c>
      <c r="J26">
        <f>100/(2*$E$36)</f>
        <v>4.5454545454545459</v>
      </c>
      <c r="K26" t="e">
        <f t="array" aca="1" ref="K26:K36" ca="1">[3]!QSORT(C4:C14)</f>
        <v>#NAME?</v>
      </c>
      <c r="AC26" t="s">
        <v>51</v>
      </c>
      <c r="AD26">
        <f>AVERAGE(C4:C14)</f>
        <v>47.18181818181818</v>
      </c>
    </row>
    <row r="27" spans="5:43" x14ac:dyDescent="0.35">
      <c r="E27">
        <v>2</v>
      </c>
      <c r="F27">
        <f t="shared" ref="F27:F36" si="2">$F$19+A5*$F$20+B5*$F$21</f>
        <v>42.746177132655433</v>
      </c>
      <c r="G27">
        <f t="shared" ref="G27:G36" si="3">C5-F27</f>
        <v>-4.7461771326554327</v>
      </c>
      <c r="H27">
        <f t="shared" ref="H27:H36" si="4">G27/STDEV($G$26:$G$36)</f>
        <v>-0.90120774971207429</v>
      </c>
      <c r="J27">
        <f>J26+100/$E$36</f>
        <v>13.636363636363637</v>
      </c>
      <c r="K27" t="e">
        <f ca="1"/>
        <v>#NAME?</v>
      </c>
      <c r="AC27" t="s">
        <v>52</v>
      </c>
      <c r="AD27">
        <f>STDEV(C4:C14)</f>
        <v>13.629513430920284</v>
      </c>
      <c r="AP27" t="s">
        <v>53</v>
      </c>
    </row>
    <row r="28" spans="5:43" x14ac:dyDescent="0.35">
      <c r="E28">
        <v>3</v>
      </c>
      <c r="F28">
        <f t="shared" si="2"/>
        <v>56.295169344614322</v>
      </c>
      <c r="G28">
        <f t="shared" si="3"/>
        <v>-5.2951693446143224</v>
      </c>
      <c r="H28">
        <f t="shared" si="4"/>
        <v>-1.0054508114690455</v>
      </c>
      <c r="J28">
        <f t="shared" ref="J28:J36" si="5">J27+100/$E$36</f>
        <v>22.727272727272727</v>
      </c>
      <c r="K28" t="e">
        <f ca="1"/>
        <v>#NAME?</v>
      </c>
    </row>
    <row r="29" spans="5:43" x14ac:dyDescent="0.35">
      <c r="E29">
        <v>4</v>
      </c>
      <c r="F29">
        <f t="shared" si="2"/>
        <v>44.672126057595207</v>
      </c>
      <c r="G29">
        <f t="shared" si="3"/>
        <v>-6.6721260575952073</v>
      </c>
      <c r="H29">
        <f t="shared" si="4"/>
        <v>-1.2669084069343362</v>
      </c>
      <c r="J29">
        <f t="shared" si="5"/>
        <v>31.81818181818182</v>
      </c>
      <c r="K29" t="e">
        <f ca="1"/>
        <v>#NAME?</v>
      </c>
      <c r="AC29" t="s">
        <v>54</v>
      </c>
      <c r="AD29" t="s">
        <v>55</v>
      </c>
      <c r="AE29" t="s">
        <v>56</v>
      </c>
      <c r="AF29" t="s">
        <v>57</v>
      </c>
      <c r="AP29" t="s">
        <v>56</v>
      </c>
      <c r="AQ29" t="s">
        <v>55</v>
      </c>
    </row>
    <row r="30" spans="5:43" x14ac:dyDescent="0.35">
      <c r="E30">
        <v>5</v>
      </c>
      <c r="F30">
        <f t="shared" si="2"/>
        <v>57.08424538797891</v>
      </c>
      <c r="G30">
        <f t="shared" si="3"/>
        <v>-2.0842453879789105</v>
      </c>
      <c r="H30">
        <f t="shared" si="4"/>
        <v>-0.39575811088562007</v>
      </c>
      <c r="J30">
        <f t="shared" si="5"/>
        <v>40.909090909090914</v>
      </c>
      <c r="K30" t="e">
        <f ca="1"/>
        <v>#NAME?</v>
      </c>
      <c r="AC30">
        <v>1</v>
      </c>
      <c r="AD30">
        <v>25</v>
      </c>
      <c r="AE30">
        <f t="shared" ref="AE30:AE40" si="6">NORMSINV(AC30/AE$25)</f>
        <v>-1.6906216295848977</v>
      </c>
      <c r="AF30">
        <f t="shared" ref="AF30:AF40" si="7">STANDARDIZE(AD30,AD$26,AD$27)</f>
        <v>-1.6274842307646806</v>
      </c>
      <c r="AP30">
        <f t="shared" ref="AP30:AP40" si="8">AE30</f>
        <v>-1.6906216295848977</v>
      </c>
      <c r="AQ30">
        <f t="shared" ref="AQ30:AQ40" si="9">AD30</f>
        <v>25</v>
      </c>
    </row>
    <row r="31" spans="5:43" x14ac:dyDescent="0.35">
      <c r="E31">
        <v>6</v>
      </c>
      <c r="F31">
        <f t="shared" si="2"/>
        <v>41.261507412869634</v>
      </c>
      <c r="G31">
        <f t="shared" si="3"/>
        <v>1.7384925871303665</v>
      </c>
      <c r="H31">
        <f t="shared" si="4"/>
        <v>0.33010630419988235</v>
      </c>
      <c r="J31">
        <f t="shared" si="5"/>
        <v>50.000000000000007</v>
      </c>
      <c r="K31" t="e">
        <f ca="1"/>
        <v>#NAME?</v>
      </c>
      <c r="AC31">
        <f>AC30+2</f>
        <v>3</v>
      </c>
      <c r="AD31">
        <v>33</v>
      </c>
      <c r="AE31">
        <f t="shared" si="6"/>
        <v>-1.096803562093513</v>
      </c>
      <c r="AF31">
        <f t="shared" si="7"/>
        <v>-1.0405227049151236</v>
      </c>
      <c r="AP31">
        <f t="shared" si="8"/>
        <v>-1.096803562093513</v>
      </c>
      <c r="AQ31">
        <f t="shared" si="9"/>
        <v>33</v>
      </c>
    </row>
    <row r="32" spans="5:43" x14ac:dyDescent="0.35">
      <c r="E32">
        <v>7</v>
      </c>
      <c r="F32">
        <f t="shared" si="2"/>
        <v>21.332557116613586</v>
      </c>
      <c r="G32">
        <f t="shared" si="3"/>
        <v>3.6674428833864141</v>
      </c>
      <c r="H32">
        <f t="shared" si="4"/>
        <v>0.69637686410685007</v>
      </c>
      <c r="J32">
        <f t="shared" si="5"/>
        <v>59.090909090909101</v>
      </c>
      <c r="K32" t="e">
        <f ca="1"/>
        <v>#NAME?</v>
      </c>
      <c r="AC32">
        <f t="shared" ref="AC32:AC40" si="10">AC31+2</f>
        <v>5</v>
      </c>
      <c r="AD32">
        <v>38</v>
      </c>
      <c r="AE32">
        <f t="shared" si="6"/>
        <v>-0.74785859476330196</v>
      </c>
      <c r="AF32">
        <f t="shared" si="7"/>
        <v>-0.67367175125915046</v>
      </c>
      <c r="AP32">
        <f t="shared" si="8"/>
        <v>-0.74785859476330196</v>
      </c>
      <c r="AQ32">
        <f t="shared" si="9"/>
        <v>38</v>
      </c>
    </row>
    <row r="33" spans="5:43" x14ac:dyDescent="0.35">
      <c r="E33">
        <v>8</v>
      </c>
      <c r="F33">
        <f t="shared" si="2"/>
        <v>34.092473285207895</v>
      </c>
      <c r="G33">
        <f t="shared" si="3"/>
        <v>-1.0924732852078947</v>
      </c>
      <c r="H33">
        <f t="shared" si="4"/>
        <v>-0.20743966427395469</v>
      </c>
      <c r="J33">
        <f t="shared" si="5"/>
        <v>68.181818181818187</v>
      </c>
      <c r="K33" t="e">
        <f ca="1"/>
        <v>#NAME?</v>
      </c>
      <c r="AC33">
        <f t="shared" si="10"/>
        <v>7</v>
      </c>
      <c r="AD33">
        <v>38</v>
      </c>
      <c r="AE33">
        <f t="shared" si="6"/>
        <v>-0.47278912099226744</v>
      </c>
      <c r="AF33">
        <f t="shared" si="7"/>
        <v>-0.67367175125915046</v>
      </c>
      <c r="AP33">
        <f t="shared" si="8"/>
        <v>-0.47278912099226744</v>
      </c>
      <c r="AQ33">
        <f t="shared" si="9"/>
        <v>38</v>
      </c>
    </row>
    <row r="34" spans="5:43" x14ac:dyDescent="0.35">
      <c r="E34">
        <v>9</v>
      </c>
      <c r="F34">
        <f t="shared" si="2"/>
        <v>67.222618955212241</v>
      </c>
      <c r="G34">
        <f t="shared" si="3"/>
        <v>3.7773810447877594</v>
      </c>
      <c r="H34">
        <f t="shared" si="4"/>
        <v>0.71725200641081133</v>
      </c>
      <c r="J34">
        <f t="shared" si="5"/>
        <v>77.27272727272728</v>
      </c>
      <c r="K34" t="e">
        <f ca="1"/>
        <v>#NAME?</v>
      </c>
      <c r="AC34">
        <f t="shared" si="10"/>
        <v>9</v>
      </c>
      <c r="AD34">
        <v>43</v>
      </c>
      <c r="AE34">
        <f t="shared" si="6"/>
        <v>-0.22988411757923208</v>
      </c>
      <c r="AF34">
        <f t="shared" si="7"/>
        <v>-0.30682079760317738</v>
      </c>
      <c r="AP34">
        <f t="shared" si="8"/>
        <v>-0.22988411757923208</v>
      </c>
      <c r="AQ34">
        <f t="shared" si="9"/>
        <v>43</v>
      </c>
    </row>
    <row r="35" spans="5:43" x14ac:dyDescent="0.35">
      <c r="E35">
        <v>10</v>
      </c>
      <c r="F35">
        <f t="shared" si="2"/>
        <v>46.156795777380999</v>
      </c>
      <c r="G35">
        <f t="shared" si="3"/>
        <v>4.8432042226190006</v>
      </c>
      <c r="H35">
        <f t="shared" si="4"/>
        <v>0.91963132788102797</v>
      </c>
      <c r="J35">
        <f t="shared" si="5"/>
        <v>86.363636363636374</v>
      </c>
      <c r="K35" t="e">
        <f ca="1"/>
        <v>#NAME?</v>
      </c>
      <c r="AC35">
        <f t="shared" si="10"/>
        <v>11</v>
      </c>
      <c r="AD35">
        <v>49</v>
      </c>
      <c r="AE35">
        <f t="shared" si="6"/>
        <v>0</v>
      </c>
      <c r="AF35">
        <f t="shared" si="7"/>
        <v>0.13340034678399038</v>
      </c>
      <c r="AP35">
        <f t="shared" si="8"/>
        <v>0</v>
      </c>
      <c r="AQ35">
        <f t="shared" si="9"/>
        <v>49</v>
      </c>
    </row>
    <row r="36" spans="5:43" ht="15" thickBot="1" x14ac:dyDescent="0.4">
      <c r="E36" s="13">
        <v>11</v>
      </c>
      <c r="F36" s="13">
        <f t="shared" si="2"/>
        <v>53.325829905042738</v>
      </c>
      <c r="G36" s="13">
        <f t="shared" si="3"/>
        <v>-4.3258299050427382</v>
      </c>
      <c r="H36" s="13">
        <f t="shared" si="4"/>
        <v>-0.82139189613001462</v>
      </c>
      <c r="J36" s="13">
        <f t="shared" si="5"/>
        <v>95.454545454545467</v>
      </c>
      <c r="K36" s="13" t="e">
        <f ca="1"/>
        <v>#NAME?</v>
      </c>
      <c r="AC36">
        <f t="shared" si="10"/>
        <v>13</v>
      </c>
      <c r="AD36">
        <v>51</v>
      </c>
      <c r="AE36">
        <f t="shared" si="6"/>
        <v>0.22988411757923222</v>
      </c>
      <c r="AF36">
        <f t="shared" si="7"/>
        <v>0.28014072824637959</v>
      </c>
      <c r="AP36">
        <f t="shared" si="8"/>
        <v>0.22988411757923222</v>
      </c>
      <c r="AQ36">
        <f t="shared" si="9"/>
        <v>51</v>
      </c>
    </row>
    <row r="37" spans="5:43" x14ac:dyDescent="0.35">
      <c r="AC37">
        <f t="shared" si="10"/>
        <v>15</v>
      </c>
      <c r="AD37">
        <v>51</v>
      </c>
      <c r="AE37">
        <f t="shared" si="6"/>
        <v>0.47278912099226728</v>
      </c>
      <c r="AF37">
        <f t="shared" si="7"/>
        <v>0.28014072824637959</v>
      </c>
      <c r="AP37">
        <f t="shared" si="8"/>
        <v>0.47278912099226728</v>
      </c>
      <c r="AQ37">
        <f t="shared" si="9"/>
        <v>51</v>
      </c>
    </row>
    <row r="38" spans="5:43" x14ac:dyDescent="0.35">
      <c r="AC38">
        <f t="shared" si="10"/>
        <v>17</v>
      </c>
      <c r="AD38">
        <v>55</v>
      </c>
      <c r="AE38">
        <f t="shared" si="6"/>
        <v>0.74785859476330196</v>
      </c>
      <c r="AF38">
        <f t="shared" si="7"/>
        <v>0.57362149117115813</v>
      </c>
      <c r="AP38">
        <f t="shared" si="8"/>
        <v>0.74785859476330196</v>
      </c>
      <c r="AQ38">
        <f t="shared" si="9"/>
        <v>55</v>
      </c>
    </row>
    <row r="39" spans="5:43" x14ac:dyDescent="0.35">
      <c r="F39" t="s">
        <v>58</v>
      </c>
      <c r="AC39">
        <f t="shared" si="10"/>
        <v>19</v>
      </c>
      <c r="AD39">
        <v>65</v>
      </c>
      <c r="AE39">
        <f t="shared" si="6"/>
        <v>1.096803562093513</v>
      </c>
      <c r="AF39">
        <f t="shared" si="7"/>
        <v>1.3073233984831043</v>
      </c>
      <c r="AP39">
        <f t="shared" si="8"/>
        <v>1.096803562093513</v>
      </c>
      <c r="AQ39">
        <f t="shared" si="9"/>
        <v>65</v>
      </c>
    </row>
    <row r="40" spans="5:43" x14ac:dyDescent="0.35">
      <c r="AC40">
        <f t="shared" si="10"/>
        <v>21</v>
      </c>
      <c r="AD40">
        <v>71</v>
      </c>
      <c r="AE40">
        <f t="shared" si="6"/>
        <v>1.6906216295848984</v>
      </c>
      <c r="AF40">
        <f t="shared" si="7"/>
        <v>1.7475445428702721</v>
      </c>
      <c r="AP40">
        <f t="shared" si="8"/>
        <v>1.6906216295848984</v>
      </c>
      <c r="AQ40">
        <f t="shared" si="9"/>
        <v>71</v>
      </c>
    </row>
    <row r="41" spans="5:43" x14ac:dyDescent="0.35">
      <c r="F41" s="2" t="s">
        <v>1</v>
      </c>
      <c r="G41" s="2" t="s">
        <v>47</v>
      </c>
      <c r="I41" s="2" t="s">
        <v>2</v>
      </c>
      <c r="J41" s="2" t="s">
        <v>47</v>
      </c>
    </row>
    <row r="42" spans="5:43" x14ac:dyDescent="0.35">
      <c r="F42" s="5">
        <f>A4</f>
        <v>7</v>
      </c>
      <c r="G42">
        <f>G26</f>
        <v>10.189500375171463</v>
      </c>
      <c r="I42" s="5">
        <f>B4</f>
        <v>5</v>
      </c>
      <c r="J42">
        <f>G42</f>
        <v>10.189500375171463</v>
      </c>
    </row>
    <row r="43" spans="5:43" x14ac:dyDescent="0.35">
      <c r="F43" s="5">
        <f t="shared" ref="F43:F52" si="11">A5</f>
        <v>3</v>
      </c>
      <c r="G43">
        <f t="shared" ref="G43:G52" si="12">G27</f>
        <v>-4.7461771326554327</v>
      </c>
      <c r="I43" s="5">
        <f t="shared" ref="I43:I52" si="13">B5</f>
        <v>7</v>
      </c>
      <c r="J43">
        <f t="shared" ref="J43:J52" si="14">G43</f>
        <v>-4.7461771326554327</v>
      </c>
    </row>
    <row r="44" spans="5:43" x14ac:dyDescent="0.35">
      <c r="F44" s="5">
        <f t="shared" si="11"/>
        <v>5</v>
      </c>
      <c r="G44">
        <f t="shared" si="12"/>
        <v>-5.2951693446143224</v>
      </c>
      <c r="I44" s="5">
        <f t="shared" si="13"/>
        <v>8</v>
      </c>
      <c r="J44">
        <f t="shared" si="14"/>
        <v>-5.2951693446143224</v>
      </c>
    </row>
    <row r="45" spans="5:43" x14ac:dyDescent="0.35">
      <c r="F45" s="5">
        <f t="shared" si="11"/>
        <v>8</v>
      </c>
      <c r="G45">
        <f t="shared" si="12"/>
        <v>-6.6721260575952073</v>
      </c>
      <c r="I45" s="5">
        <f t="shared" si="13"/>
        <v>1</v>
      </c>
      <c r="J45">
        <f t="shared" si="14"/>
        <v>-6.6721260575952073</v>
      </c>
    </row>
    <row r="46" spans="5:43" x14ac:dyDescent="0.35">
      <c r="F46" s="5">
        <f t="shared" si="11"/>
        <v>9</v>
      </c>
      <c r="G46">
        <f t="shared" si="12"/>
        <v>-2.0842453879789105</v>
      </c>
      <c r="I46" s="5">
        <f t="shared" si="13"/>
        <v>3</v>
      </c>
      <c r="J46">
        <f t="shared" si="14"/>
        <v>-2.0842453879789105</v>
      </c>
    </row>
    <row r="47" spans="5:43" x14ac:dyDescent="0.35">
      <c r="F47" s="5">
        <f t="shared" si="11"/>
        <v>5</v>
      </c>
      <c r="G47">
        <f t="shared" si="12"/>
        <v>1.7384925871303665</v>
      </c>
      <c r="I47" s="5">
        <f t="shared" si="13"/>
        <v>4</v>
      </c>
      <c r="J47">
        <f t="shared" si="14"/>
        <v>1.7384925871303665</v>
      </c>
    </row>
    <row r="48" spans="5:43" x14ac:dyDescent="0.35">
      <c r="F48" s="5">
        <f t="shared" si="11"/>
        <v>4</v>
      </c>
      <c r="G48">
        <f t="shared" si="12"/>
        <v>3.6674428833864141</v>
      </c>
      <c r="I48" s="5">
        <f t="shared" si="13"/>
        <v>0</v>
      </c>
      <c r="J48">
        <f t="shared" si="14"/>
        <v>3.6674428833864141</v>
      </c>
    </row>
    <row r="49" spans="6:12" x14ac:dyDescent="0.35">
      <c r="F49" s="5">
        <f t="shared" si="11"/>
        <v>2</v>
      </c>
      <c r="G49">
        <f t="shared" si="12"/>
        <v>-1.0924732852078947</v>
      </c>
      <c r="I49" s="5">
        <f t="shared" si="13"/>
        <v>6</v>
      </c>
      <c r="J49">
        <f t="shared" si="14"/>
        <v>-1.0924732852078947</v>
      </c>
    </row>
    <row r="50" spans="6:12" x14ac:dyDescent="0.35">
      <c r="F50" s="5">
        <f t="shared" si="11"/>
        <v>8</v>
      </c>
      <c r="G50">
        <f t="shared" si="12"/>
        <v>3.7773810447877594</v>
      </c>
      <c r="I50" s="5">
        <f t="shared" si="13"/>
        <v>7</v>
      </c>
      <c r="J50">
        <f t="shared" si="14"/>
        <v>3.7773810447877594</v>
      </c>
    </row>
    <row r="51" spans="6:12" x14ac:dyDescent="0.35">
      <c r="F51" s="5">
        <f t="shared" si="11"/>
        <v>6</v>
      </c>
      <c r="G51">
        <f t="shared" si="12"/>
        <v>4.8432042226190006</v>
      </c>
      <c r="I51" s="5">
        <f t="shared" si="13"/>
        <v>4</v>
      </c>
      <c r="J51">
        <f t="shared" si="14"/>
        <v>4.8432042226190006</v>
      </c>
    </row>
    <row r="52" spans="6:12" x14ac:dyDescent="0.35">
      <c r="F52" s="9">
        <f t="shared" si="11"/>
        <v>9</v>
      </c>
      <c r="G52" s="18">
        <f t="shared" si="12"/>
        <v>-4.3258299050427382</v>
      </c>
      <c r="I52" s="9">
        <f t="shared" si="13"/>
        <v>2</v>
      </c>
      <c r="J52" s="18">
        <f t="shared" si="14"/>
        <v>-4.3258299050427382</v>
      </c>
    </row>
    <row r="55" spans="6:12" x14ac:dyDescent="0.35">
      <c r="F55" t="s">
        <v>59</v>
      </c>
    </row>
    <row r="57" spans="6:12" x14ac:dyDescent="0.35">
      <c r="F57" s="2" t="s">
        <v>1</v>
      </c>
      <c r="G57" s="2" t="s">
        <v>3</v>
      </c>
      <c r="H57" s="2" t="s">
        <v>60</v>
      </c>
      <c r="J57" s="2" t="s">
        <v>2</v>
      </c>
      <c r="K57" s="2" t="s">
        <v>3</v>
      </c>
      <c r="L57" s="2" t="s">
        <v>60</v>
      </c>
    </row>
    <row r="58" spans="6:12" x14ac:dyDescent="0.35">
      <c r="F58" s="5">
        <f>A4</f>
        <v>7</v>
      </c>
      <c r="G58" s="5">
        <f>C4</f>
        <v>65</v>
      </c>
      <c r="H58">
        <f>F26</f>
        <v>54.810499624828537</v>
      </c>
      <c r="J58" s="5">
        <f t="shared" ref="J58:K68" si="15">B4</f>
        <v>5</v>
      </c>
      <c r="K58" s="5">
        <f t="shared" si="15"/>
        <v>65</v>
      </c>
      <c r="L58">
        <f>H58</f>
        <v>54.810499624828537</v>
      </c>
    </row>
    <row r="59" spans="6:12" x14ac:dyDescent="0.35">
      <c r="F59" s="5">
        <f t="shared" ref="F59:F68" si="16">A5</f>
        <v>3</v>
      </c>
      <c r="G59" s="5">
        <f t="shared" ref="G59:G68" si="17">C5</f>
        <v>38</v>
      </c>
      <c r="H59">
        <f t="shared" ref="H59:H68" si="18">F27</f>
        <v>42.746177132655433</v>
      </c>
      <c r="J59" s="5">
        <f t="shared" si="15"/>
        <v>7</v>
      </c>
      <c r="K59" s="5">
        <f t="shared" si="15"/>
        <v>38</v>
      </c>
      <c r="L59">
        <f t="shared" ref="L59:L68" si="19">H59</f>
        <v>42.746177132655433</v>
      </c>
    </row>
    <row r="60" spans="6:12" x14ac:dyDescent="0.35">
      <c r="F60" s="5">
        <f t="shared" si="16"/>
        <v>5</v>
      </c>
      <c r="G60" s="5">
        <f t="shared" si="17"/>
        <v>51</v>
      </c>
      <c r="H60">
        <f t="shared" si="18"/>
        <v>56.295169344614322</v>
      </c>
      <c r="J60" s="5">
        <f t="shared" si="15"/>
        <v>8</v>
      </c>
      <c r="K60" s="5">
        <f t="shared" si="15"/>
        <v>51</v>
      </c>
      <c r="L60">
        <f t="shared" si="19"/>
        <v>56.295169344614322</v>
      </c>
    </row>
    <row r="61" spans="6:12" x14ac:dyDescent="0.35">
      <c r="F61" s="5">
        <f t="shared" si="16"/>
        <v>8</v>
      </c>
      <c r="G61" s="5">
        <f t="shared" si="17"/>
        <v>38</v>
      </c>
      <c r="H61">
        <f t="shared" si="18"/>
        <v>44.672126057595207</v>
      </c>
      <c r="J61" s="5">
        <f t="shared" si="15"/>
        <v>1</v>
      </c>
      <c r="K61" s="5">
        <f t="shared" si="15"/>
        <v>38</v>
      </c>
      <c r="L61">
        <f t="shared" si="19"/>
        <v>44.672126057595207</v>
      </c>
    </row>
    <row r="62" spans="6:12" x14ac:dyDescent="0.35">
      <c r="F62" s="5">
        <f t="shared" si="16"/>
        <v>9</v>
      </c>
      <c r="G62" s="5">
        <f t="shared" si="17"/>
        <v>55</v>
      </c>
      <c r="H62">
        <f t="shared" si="18"/>
        <v>57.08424538797891</v>
      </c>
      <c r="J62" s="5">
        <f t="shared" si="15"/>
        <v>3</v>
      </c>
      <c r="K62" s="5">
        <f t="shared" si="15"/>
        <v>55</v>
      </c>
      <c r="L62">
        <f t="shared" si="19"/>
        <v>57.08424538797891</v>
      </c>
    </row>
    <row r="63" spans="6:12" x14ac:dyDescent="0.35">
      <c r="F63" s="5">
        <f t="shared" si="16"/>
        <v>5</v>
      </c>
      <c r="G63" s="5">
        <f t="shared" si="17"/>
        <v>43</v>
      </c>
      <c r="H63">
        <f t="shared" si="18"/>
        <v>41.261507412869634</v>
      </c>
      <c r="J63" s="5">
        <f t="shared" si="15"/>
        <v>4</v>
      </c>
      <c r="K63" s="5">
        <f t="shared" si="15"/>
        <v>43</v>
      </c>
      <c r="L63">
        <f t="shared" si="19"/>
        <v>41.261507412869634</v>
      </c>
    </row>
    <row r="64" spans="6:12" x14ac:dyDescent="0.35">
      <c r="F64" s="5">
        <f t="shared" si="16"/>
        <v>4</v>
      </c>
      <c r="G64" s="5">
        <f t="shared" si="17"/>
        <v>25</v>
      </c>
      <c r="H64">
        <f t="shared" si="18"/>
        <v>21.332557116613586</v>
      </c>
      <c r="J64" s="5">
        <f t="shared" si="15"/>
        <v>0</v>
      </c>
      <c r="K64" s="5">
        <f t="shared" si="15"/>
        <v>25</v>
      </c>
      <c r="L64">
        <f t="shared" si="19"/>
        <v>21.332557116613586</v>
      </c>
    </row>
    <row r="65" spans="6:12" x14ac:dyDescent="0.35">
      <c r="F65" s="5">
        <f t="shared" si="16"/>
        <v>2</v>
      </c>
      <c r="G65" s="5">
        <f t="shared" si="17"/>
        <v>33</v>
      </c>
      <c r="H65">
        <f t="shared" si="18"/>
        <v>34.092473285207895</v>
      </c>
      <c r="J65" s="5">
        <f t="shared" si="15"/>
        <v>6</v>
      </c>
      <c r="K65" s="5">
        <f t="shared" si="15"/>
        <v>33</v>
      </c>
      <c r="L65">
        <f t="shared" si="19"/>
        <v>34.092473285207895</v>
      </c>
    </row>
    <row r="66" spans="6:12" x14ac:dyDescent="0.35">
      <c r="F66" s="5">
        <f t="shared" si="16"/>
        <v>8</v>
      </c>
      <c r="G66" s="5">
        <f t="shared" si="17"/>
        <v>71</v>
      </c>
      <c r="H66">
        <f t="shared" si="18"/>
        <v>67.222618955212241</v>
      </c>
      <c r="J66" s="5">
        <f t="shared" si="15"/>
        <v>7</v>
      </c>
      <c r="K66" s="5">
        <f t="shared" si="15"/>
        <v>71</v>
      </c>
      <c r="L66">
        <f t="shared" si="19"/>
        <v>67.222618955212241</v>
      </c>
    </row>
    <row r="67" spans="6:12" x14ac:dyDescent="0.35">
      <c r="F67" s="5">
        <f t="shared" si="16"/>
        <v>6</v>
      </c>
      <c r="G67" s="5">
        <f t="shared" si="17"/>
        <v>51</v>
      </c>
      <c r="H67">
        <f t="shared" si="18"/>
        <v>46.156795777380999</v>
      </c>
      <c r="J67" s="5">
        <f t="shared" si="15"/>
        <v>4</v>
      </c>
      <c r="K67" s="5">
        <f t="shared" si="15"/>
        <v>51</v>
      </c>
      <c r="L67">
        <f t="shared" si="19"/>
        <v>46.156795777380999</v>
      </c>
    </row>
    <row r="68" spans="6:12" x14ac:dyDescent="0.35">
      <c r="F68" s="9">
        <f t="shared" si="16"/>
        <v>9</v>
      </c>
      <c r="G68" s="9">
        <f t="shared" si="17"/>
        <v>49</v>
      </c>
      <c r="H68" s="18">
        <f t="shared" si="18"/>
        <v>53.325829905042738</v>
      </c>
      <c r="J68" s="9">
        <f t="shared" si="15"/>
        <v>2</v>
      </c>
      <c r="K68" s="9">
        <f t="shared" si="15"/>
        <v>49</v>
      </c>
      <c r="L68" s="18">
        <f t="shared" si="19"/>
        <v>53.325829905042738</v>
      </c>
    </row>
  </sheetData>
  <mergeCells count="1">
    <mergeCell ref="Q5:R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E974-5F8F-4F97-82C2-1EC4BC75D38B}">
  <dimension ref="A1:F14"/>
  <sheetViews>
    <sheetView workbookViewId="0"/>
  </sheetViews>
  <sheetFormatPr defaultRowHeight="14.5" x14ac:dyDescent="0.35"/>
  <sheetData>
    <row r="1" spans="1:6" x14ac:dyDescent="0.35">
      <c r="A1" s="1" t="s">
        <v>0</v>
      </c>
    </row>
    <row r="3" spans="1:6" x14ac:dyDescent="0.35">
      <c r="A3" s="2" t="s">
        <v>1</v>
      </c>
      <c r="B3" s="2" t="s">
        <v>2</v>
      </c>
      <c r="C3" s="2" t="s">
        <v>3</v>
      </c>
      <c r="E3" s="3" t="s">
        <v>4</v>
      </c>
      <c r="F3" s="4">
        <f>COUNT(A4:A14)</f>
        <v>11</v>
      </c>
    </row>
    <row r="4" spans="1:6" x14ac:dyDescent="0.35">
      <c r="A4" s="5">
        <v>7</v>
      </c>
      <c r="B4" s="5">
        <v>5</v>
      </c>
      <c r="C4" s="5">
        <v>65</v>
      </c>
      <c r="E4" s="3" t="s">
        <v>5</v>
      </c>
      <c r="F4" s="6">
        <f>COUNT(A4:B4)</f>
        <v>2</v>
      </c>
    </row>
    <row r="5" spans="1:6" x14ac:dyDescent="0.35">
      <c r="A5" s="5">
        <v>3</v>
      </c>
      <c r="B5" s="5">
        <v>7</v>
      </c>
      <c r="C5" s="5">
        <v>38</v>
      </c>
      <c r="E5" s="3" t="s">
        <v>6</v>
      </c>
      <c r="F5" s="6">
        <f>Usual!F7</f>
        <v>0.85069397069439978</v>
      </c>
    </row>
    <row r="6" spans="1:6" x14ac:dyDescent="0.35">
      <c r="A6" s="5">
        <v>5</v>
      </c>
      <c r="B6" s="5">
        <v>8</v>
      </c>
      <c r="C6" s="5">
        <v>51</v>
      </c>
      <c r="E6" s="3" t="s">
        <v>7</v>
      </c>
      <c r="F6" s="6">
        <f>F4</f>
        <v>2</v>
      </c>
    </row>
    <row r="7" spans="1:6" x14ac:dyDescent="0.35">
      <c r="A7" s="5">
        <v>8</v>
      </c>
      <c r="B7" s="5">
        <v>1</v>
      </c>
      <c r="C7" s="5">
        <v>38</v>
      </c>
      <c r="E7" s="3" t="s">
        <v>8</v>
      </c>
      <c r="F7" s="6">
        <f>F3-F4-1</f>
        <v>8</v>
      </c>
    </row>
    <row r="8" spans="1:6" x14ac:dyDescent="0.35">
      <c r="A8" s="5">
        <v>9</v>
      </c>
      <c r="B8" s="5">
        <v>3</v>
      </c>
      <c r="C8" s="5">
        <v>55</v>
      </c>
      <c r="E8" s="7" t="s">
        <v>9</v>
      </c>
      <c r="F8" s="6">
        <v>0.05</v>
      </c>
    </row>
    <row r="9" spans="1:6" x14ac:dyDescent="0.35">
      <c r="A9" s="5">
        <v>5</v>
      </c>
      <c r="B9" s="5">
        <v>4</v>
      </c>
      <c r="C9" s="5">
        <v>43</v>
      </c>
      <c r="E9" s="3" t="s">
        <v>10</v>
      </c>
      <c r="F9" s="6">
        <f>F7*F5/(F4*(1-F5))</f>
        <v>22.790612667173558</v>
      </c>
    </row>
    <row r="10" spans="1:6" x14ac:dyDescent="0.35">
      <c r="A10" s="5">
        <v>4</v>
      </c>
      <c r="B10" s="5">
        <v>0</v>
      </c>
      <c r="C10" s="5">
        <v>25</v>
      </c>
      <c r="E10" t="s">
        <v>11</v>
      </c>
      <c r="F10" s="6">
        <f>FDIST(F9,F6,F7)</f>
        <v>4.9694621069854429E-4</v>
      </c>
    </row>
    <row r="11" spans="1:6" x14ac:dyDescent="0.35">
      <c r="A11" s="5">
        <v>2</v>
      </c>
      <c r="B11" s="5">
        <v>6</v>
      </c>
      <c r="C11" s="5">
        <v>33</v>
      </c>
      <c r="E11" s="3" t="s">
        <v>12</v>
      </c>
      <c r="F11" s="6">
        <f>FINV(F8,F6,F7)</f>
        <v>4.4589701075245118</v>
      </c>
    </row>
    <row r="12" spans="1:6" x14ac:dyDescent="0.35">
      <c r="A12" s="5">
        <v>8</v>
      </c>
      <c r="B12" s="5">
        <v>7</v>
      </c>
      <c r="C12" s="5">
        <v>71</v>
      </c>
      <c r="E12" s="3" t="s">
        <v>13</v>
      </c>
      <c r="F12" s="8" t="str">
        <f>IF(F10&lt;F8,"yes","no")</f>
        <v>yes</v>
      </c>
    </row>
    <row r="13" spans="1:6" x14ac:dyDescent="0.35">
      <c r="A13" s="5">
        <v>6</v>
      </c>
      <c r="B13" s="5">
        <v>4</v>
      </c>
      <c r="C13" s="5">
        <v>51</v>
      </c>
    </row>
    <row r="14" spans="1:6" x14ac:dyDescent="0.35">
      <c r="A14" s="9">
        <v>9</v>
      </c>
      <c r="B14" s="9">
        <v>2</v>
      </c>
      <c r="C14" s="9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Usual</vt:lpstr>
      <vt:lpstr>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2026-01-14T13:37:52Z</dcterms:created>
  <dcterms:modified xsi:type="dcterms:W3CDTF">2026-01-14T13:42:12Z</dcterms:modified>
</cp:coreProperties>
</file>