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208E95D-73B8-40CE-87C2-3E5D9B07F025}" xr6:coauthVersionLast="47" xr6:coauthVersionMax="47" xr10:uidLastSave="{00000000-0000-0000-0000-000000000000}"/>
  <bookViews>
    <workbookView xWindow="-110" yWindow="-110" windowWidth="19420" windowHeight="10300" xr2:uid="{9BEC75E0-AEC0-40AF-AA60-68228A8144DA}"/>
  </bookViews>
  <sheets>
    <sheet name="Title" sheetId="3" r:id="rId1"/>
    <sheet name="RCBD" sheetId="1" r:id="rId2"/>
    <sheet name="RCBD 1" sheetId="2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4" i="2" l="1"/>
  <c r="AD34" i="2" a="1"/>
  <c r="AD34" i="2" s="1"/>
  <c r="X34" i="2"/>
  <c r="AH33" i="2"/>
  <c r="AD33" i="2" a="1"/>
  <c r="AD33" i="2" s="1"/>
  <c r="X33" i="2"/>
  <c r="AH32" i="2"/>
  <c r="AD32" i="2" a="1"/>
  <c r="AD32" i="2" s="1"/>
  <c r="X32" i="2"/>
  <c r="AH31" i="2"/>
  <c r="AD31" i="2" a="1"/>
  <c r="AD31" i="2" s="1"/>
  <c r="X31" i="2"/>
  <c r="AH30" i="2"/>
  <c r="AD30" i="2" a="1"/>
  <c r="AD30" i="2" s="1"/>
  <c r="X30" i="2"/>
  <c r="AH29" i="2"/>
  <c r="AD29" i="2" a="1"/>
  <c r="AD29" i="2" s="1"/>
  <c r="X29" i="2"/>
  <c r="AH28" i="2"/>
  <c r="AD28" i="2" a="1"/>
  <c r="AD28" i="2" s="1"/>
  <c r="X28" i="2"/>
  <c r="AH27" i="2"/>
  <c r="AD27" i="2" a="1"/>
  <c r="AD27" i="2" s="1"/>
  <c r="X27" i="2"/>
  <c r="AH26" i="2"/>
  <c r="AD26" i="2" a="1"/>
  <c r="AD26" i="2" s="1"/>
  <c r="X26" i="2"/>
  <c r="AH25" i="2"/>
  <c r="AD25" i="2" a="1"/>
  <c r="AD25" i="2" s="1"/>
  <c r="X25" i="2"/>
  <c r="AH24" i="2"/>
  <c r="AD24" i="2" a="1"/>
  <c r="AD24" i="2" s="1"/>
  <c r="X24" i="2"/>
  <c r="AH23" i="2"/>
  <c r="AD23" i="2" a="1"/>
  <c r="AD23" i="2" s="1"/>
  <c r="X23" i="2"/>
  <c r="AH22" i="2"/>
  <c r="AD22" i="2" a="1"/>
  <c r="AD22" i="2" s="1"/>
  <c r="X22" i="2"/>
  <c r="AH21" i="2"/>
  <c r="AD21" i="2" a="1"/>
  <c r="AD21" i="2" s="1"/>
  <c r="X21" i="2"/>
  <c r="AH20" i="2"/>
  <c r="AD20" i="2"/>
  <c r="X20" i="2"/>
  <c r="AD17" i="2"/>
  <c r="AC17" i="2"/>
  <c r="V17" i="2"/>
  <c r="P14" i="2"/>
  <c r="P13" i="2"/>
  <c r="B12" i="2" a="1"/>
  <c r="E14" i="2" s="1"/>
  <c r="F13" i="2" l="1"/>
  <c r="E13" i="2"/>
  <c r="D14" i="2"/>
  <c r="F14" i="2"/>
  <c r="F12" i="2"/>
  <c r="B15" i="2"/>
  <c r="G12" i="2"/>
  <c r="C15" i="2"/>
  <c r="C14" i="2"/>
  <c r="C12" i="2"/>
  <c r="B13" i="2"/>
  <c r="D15" i="2"/>
  <c r="C13" i="2"/>
  <c r="E15" i="2"/>
  <c r="B14" i="2"/>
  <c r="B12" i="2"/>
  <c r="D12" i="2"/>
  <c r="G14" i="2"/>
  <c r="D13" i="2"/>
  <c r="F15" i="2"/>
  <c r="G13" i="2"/>
  <c r="G15" i="2"/>
  <c r="E12" i="2"/>
  <c r="AC32" i="2" l="1"/>
  <c r="AC27" i="2"/>
  <c r="AC26" i="2"/>
  <c r="T23" i="2"/>
  <c r="AC22" i="2"/>
  <c r="AC20" i="2"/>
  <c r="AR16" i="2"/>
  <c r="AS16" i="2" s="1"/>
  <c r="AQ16" i="2"/>
  <c r="AP16" i="2"/>
  <c r="AO16" i="2"/>
  <c r="AN16" i="2"/>
  <c r="AM16" i="2"/>
  <c r="AL16" i="2"/>
  <c r="AB16" i="2"/>
  <c r="AC28" i="2" s="1"/>
  <c r="S16" i="2"/>
  <c r="T34" i="2" s="1"/>
  <c r="AR15" i="2"/>
  <c r="AS15" i="2" s="1"/>
  <c r="AQ15" i="2"/>
  <c r="AP15" i="2"/>
  <c r="AO15" i="2"/>
  <c r="AN15" i="2"/>
  <c r="AM15" i="2"/>
  <c r="AL15" i="2"/>
  <c r="AB15" i="2"/>
  <c r="AC34" i="2" s="1"/>
  <c r="S15" i="2"/>
  <c r="A15" i="2"/>
  <c r="AR14" i="2"/>
  <c r="AQ14" i="2"/>
  <c r="AP14" i="2"/>
  <c r="AO14" i="2"/>
  <c r="AN14" i="2"/>
  <c r="AS14" i="2" s="1"/>
  <c r="AM14" i="2"/>
  <c r="AL14" i="2"/>
  <c r="AB14" i="2"/>
  <c r="AC33" i="2" s="1"/>
  <c r="S14" i="2"/>
  <c r="T32" i="2" s="1"/>
  <c r="A14" i="2"/>
  <c r="AR13" i="2"/>
  <c r="AQ13" i="2"/>
  <c r="AP13" i="2"/>
  <c r="AO13" i="2"/>
  <c r="AN13" i="2"/>
  <c r="AM13" i="2"/>
  <c r="AS13" i="2" s="1"/>
  <c r="AL13" i="2"/>
  <c r="AB13" i="2"/>
  <c r="AC21" i="2" s="1"/>
  <c r="S13" i="2"/>
  <c r="A13" i="2"/>
  <c r="AB12" i="2"/>
  <c r="S12" i="2"/>
  <c r="A12" i="2"/>
  <c r="AM11" i="2"/>
  <c r="AL11" i="2"/>
  <c r="AB11" i="2"/>
  <c r="S11" i="2"/>
  <c r="B11" i="2"/>
  <c r="A11" i="2"/>
  <c r="D9" i="2"/>
  <c r="C3" i="2"/>
  <c r="AN11" i="2" s="1"/>
  <c r="H34" i="1"/>
  <c r="M18" i="1" s="1"/>
  <c r="K18" i="1" s="1"/>
  <c r="G34" i="1"/>
  <c r="F34" i="1"/>
  <c r="E34" i="1"/>
  <c r="D34" i="1"/>
  <c r="C34" i="1"/>
  <c r="B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B29" i="1"/>
  <c r="H26" i="1"/>
  <c r="G26" i="1"/>
  <c r="F26" i="1"/>
  <c r="E26" i="1"/>
  <c r="L15" i="1" s="1"/>
  <c r="D26" i="1"/>
  <c r="C26" i="1"/>
  <c r="B26" i="1"/>
  <c r="H25" i="1"/>
  <c r="G25" i="1"/>
  <c r="F25" i="1"/>
  <c r="E25" i="1"/>
  <c r="D25" i="1"/>
  <c r="C25" i="1"/>
  <c r="B25" i="1"/>
  <c r="A25" i="1"/>
  <c r="H24" i="1"/>
  <c r="L14" i="1" s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K14" i="1" s="1"/>
  <c r="G22" i="1"/>
  <c r="F22" i="1"/>
  <c r="E22" i="1"/>
  <c r="D22" i="1"/>
  <c r="C22" i="1"/>
  <c r="B22" i="1"/>
  <c r="A22" i="1"/>
  <c r="C21" i="1"/>
  <c r="B21" i="1"/>
  <c r="H18" i="1"/>
  <c r="L18" i="1" s="1"/>
  <c r="G18" i="1"/>
  <c r="F18" i="1"/>
  <c r="E18" i="1"/>
  <c r="D18" i="1"/>
  <c r="C18" i="1"/>
  <c r="B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2" i="1" s="1"/>
  <c r="B14" i="1"/>
  <c r="A14" i="1"/>
  <c r="B13" i="1"/>
  <c r="C3" i="1"/>
  <c r="D3" i="1" s="1"/>
  <c r="D21" i="1" s="1"/>
  <c r="AE20" i="2" l="1"/>
  <c r="AJ20" i="2" s="1"/>
  <c r="H13" i="2"/>
  <c r="AE32" i="2"/>
  <c r="AJ32" i="2" s="1"/>
  <c r="M14" i="1"/>
  <c r="AO23" i="2"/>
  <c r="AE21" i="2"/>
  <c r="AJ21" i="2" s="1"/>
  <c r="T33" i="2"/>
  <c r="E3" i="1"/>
  <c r="T26" i="2"/>
  <c r="T28" i="2"/>
  <c r="L16" i="1"/>
  <c r="AC30" i="2"/>
  <c r="AC31" i="2"/>
  <c r="AC29" i="2"/>
  <c r="AC25" i="2"/>
  <c r="D29" i="1"/>
  <c r="K15" i="1"/>
  <c r="K16" i="1" s="1"/>
  <c r="D3" i="2"/>
  <c r="AS17" i="2"/>
  <c r="D13" i="1"/>
  <c r="AS18" i="2"/>
  <c r="AS19" i="2" s="1"/>
  <c r="AM23" i="2" s="1"/>
  <c r="C11" i="2"/>
  <c r="T31" i="2"/>
  <c r="T29" i="2"/>
  <c r="T30" i="2"/>
  <c r="AC23" i="2"/>
  <c r="T21" i="2"/>
  <c r="T25" i="2"/>
  <c r="C13" i="1"/>
  <c r="C29" i="1"/>
  <c r="AC24" i="2"/>
  <c r="T27" i="2"/>
  <c r="T20" i="2"/>
  <c r="AE26" i="2"/>
  <c r="AJ26" i="2" s="1"/>
  <c r="T24" i="2"/>
  <c r="T22" i="2"/>
  <c r="AI20" i="2" l="1"/>
  <c r="M16" i="1"/>
  <c r="P14" i="1"/>
  <c r="AI29" i="2"/>
  <c r="AF29" i="2" s="1"/>
  <c r="N14" i="1"/>
  <c r="O14" i="1" s="1"/>
  <c r="AI22" i="2"/>
  <c r="H14" i="2"/>
  <c r="AI34" i="2"/>
  <c r="AF30" i="2"/>
  <c r="AE30" i="2"/>
  <c r="AI32" i="2"/>
  <c r="AI27" i="2"/>
  <c r="AE23" i="2"/>
  <c r="AL23" i="2"/>
  <c r="AR23" i="2"/>
  <c r="AE34" i="2"/>
  <c r="AI23" i="2"/>
  <c r="AF23" i="2" s="1"/>
  <c r="K16" i="2"/>
  <c r="D11" i="2"/>
  <c r="AO11" i="2"/>
  <c r="E3" i="2"/>
  <c r="E21" i="1"/>
  <c r="E13" i="1"/>
  <c r="E29" i="1"/>
  <c r="F3" i="1"/>
  <c r="AI28" i="2"/>
  <c r="AE28" i="2"/>
  <c r="E16" i="2"/>
  <c r="E17" i="2"/>
  <c r="AI33" i="2"/>
  <c r="F16" i="2"/>
  <c r="F17" i="2"/>
  <c r="AF24" i="2"/>
  <c r="AE24" i="2"/>
  <c r="AE27" i="2"/>
  <c r="AG29" i="2"/>
  <c r="AE29" i="2"/>
  <c r="AI26" i="2"/>
  <c r="G17" i="2"/>
  <c r="G16" i="2"/>
  <c r="C16" i="2"/>
  <c r="C17" i="2"/>
  <c r="AI30" i="2"/>
  <c r="AG30" i="2" s="1"/>
  <c r="AE22" i="2"/>
  <c r="AE33" i="2"/>
  <c r="AI31" i="2"/>
  <c r="AG31" i="2" s="1"/>
  <c r="AI25" i="2"/>
  <c r="AG25" i="2" s="1"/>
  <c r="AE25" i="2"/>
  <c r="AE31" i="2"/>
  <c r="M15" i="1"/>
  <c r="N15" i="1" s="1"/>
  <c r="O15" i="1" s="1"/>
  <c r="P15" i="1"/>
  <c r="H15" i="2"/>
  <c r="AI24" i="2"/>
  <c r="AG24" i="2" s="1"/>
  <c r="L13" i="2"/>
  <c r="B16" i="2"/>
  <c r="B17" i="2"/>
  <c r="L14" i="2"/>
  <c r="H12" i="2"/>
  <c r="D16" i="2"/>
  <c r="D17" i="2"/>
  <c r="AI21" i="2"/>
  <c r="K13" i="2" l="1"/>
  <c r="M13" i="2" s="1"/>
  <c r="AJ27" i="2"/>
  <c r="AG33" i="2"/>
  <c r="AF33" i="2"/>
  <c r="AG32" i="2"/>
  <c r="AF32" i="2"/>
  <c r="AG23" i="2"/>
  <c r="AF28" i="2"/>
  <c r="AG28" i="2"/>
  <c r="L16" i="2"/>
  <c r="L15" i="2" s="1"/>
  <c r="U17" i="2" s="1"/>
  <c r="K14" i="2"/>
  <c r="M14" i="2" s="1"/>
  <c r="AF25" i="2"/>
  <c r="E11" i="2"/>
  <c r="AP11" i="2"/>
  <c r="F3" i="2"/>
  <c r="AG34" i="2"/>
  <c r="AF34" i="2"/>
  <c r="AJ31" i="2"/>
  <c r="F21" i="1"/>
  <c r="F13" i="1"/>
  <c r="F29" i="1"/>
  <c r="G3" i="1"/>
  <c r="AG27" i="2"/>
  <c r="AF27" i="2"/>
  <c r="AF21" i="2"/>
  <c r="AG21" i="2"/>
  <c r="AG26" i="2"/>
  <c r="AF26" i="2"/>
  <c r="AJ29" i="2"/>
  <c r="AJ28" i="2"/>
  <c r="AJ23" i="2"/>
  <c r="AF22" i="2"/>
  <c r="AG22" i="2"/>
  <c r="AJ33" i="2"/>
  <c r="H17" i="2"/>
  <c r="H16" i="2"/>
  <c r="AJ22" i="2"/>
  <c r="AJ34" i="2"/>
  <c r="AF31" i="2"/>
  <c r="AJ24" i="2"/>
  <c r="AS23" i="2"/>
  <c r="AN23" i="2"/>
  <c r="AP23" i="2" s="1"/>
  <c r="AQ23" i="2" s="1"/>
  <c r="AJ30" i="2"/>
  <c r="AJ25" i="2"/>
  <c r="AG20" i="2"/>
  <c r="AF20" i="2"/>
  <c r="G13" i="1" l="1"/>
  <c r="G29" i="1"/>
  <c r="G21" i="1"/>
  <c r="K15" i="2"/>
  <c r="M15" i="2" s="1"/>
  <c r="T17" i="2" s="1"/>
  <c r="AQ11" i="2"/>
  <c r="G3" i="2"/>
  <c r="F11" i="2"/>
  <c r="N13" i="2" l="1"/>
  <c r="O13" i="2" s="1"/>
  <c r="AR11" i="2"/>
  <c r="G11" i="2"/>
  <c r="AA11" i="2" a="1"/>
  <c r="R11" i="2" a="1"/>
  <c r="U23" i="2"/>
  <c r="W17" i="2"/>
  <c r="U32" i="2"/>
  <c r="U34" i="2"/>
  <c r="U27" i="2"/>
  <c r="U29" i="2"/>
  <c r="U22" i="2"/>
  <c r="U30" i="2"/>
  <c r="U33" i="2"/>
  <c r="U25" i="2"/>
  <c r="U21" i="2"/>
  <c r="U26" i="2"/>
  <c r="U31" i="2"/>
  <c r="U28" i="2"/>
  <c r="U20" i="2"/>
  <c r="U24" i="2"/>
  <c r="N14" i="2"/>
  <c r="O14" i="2" s="1"/>
  <c r="Y30" i="2" l="1"/>
  <c r="Y22" i="2"/>
  <c r="Y29" i="2"/>
  <c r="Y27" i="2"/>
  <c r="Y24" i="2"/>
  <c r="Y34" i="2"/>
  <c r="Y20" i="2"/>
  <c r="Y32" i="2"/>
  <c r="Y28" i="2"/>
  <c r="V23" i="2"/>
  <c r="W23" i="2"/>
  <c r="W32" i="2"/>
  <c r="V34" i="2"/>
  <c r="W34" i="2"/>
  <c r="V32" i="2"/>
  <c r="V20" i="2"/>
  <c r="V29" i="2"/>
  <c r="V22" i="2"/>
  <c r="W24" i="2"/>
  <c r="W20" i="2"/>
  <c r="W26" i="2"/>
  <c r="V26" i="2"/>
  <c r="W28" i="2"/>
  <c r="V21" i="2"/>
  <c r="V28" i="2"/>
  <c r="W21" i="2"/>
  <c r="W27" i="2"/>
  <c r="V24" i="2"/>
  <c r="V27" i="2"/>
  <c r="W30" i="2"/>
  <c r="W25" i="2"/>
  <c r="W31" i="2"/>
  <c r="W29" i="2"/>
  <c r="W22" i="2"/>
  <c r="V30" i="2"/>
  <c r="W33" i="2"/>
  <c r="V33" i="2"/>
  <c r="V25" i="2"/>
  <c r="V31" i="2"/>
  <c r="Y31" i="2"/>
  <c r="Y23" i="2"/>
  <c r="Y26" i="2"/>
  <c r="R13" i="2"/>
  <c r="R12" i="2"/>
  <c r="R15" i="2"/>
  <c r="R14" i="2"/>
  <c r="R11" i="2"/>
  <c r="R16" i="2"/>
  <c r="Y21" i="2"/>
  <c r="AA11" i="2"/>
  <c r="AA16" i="2"/>
  <c r="AA13" i="2"/>
  <c r="AA12" i="2"/>
  <c r="AA15" i="2"/>
  <c r="AA14" i="2"/>
  <c r="Y25" i="2"/>
  <c r="Y33" i="2"/>
  <c r="S33" i="2" l="1"/>
  <c r="S31" i="2"/>
  <c r="S24" i="2"/>
  <c r="S34" i="2"/>
  <c r="S28" i="2"/>
  <c r="R22" i="2"/>
  <c r="R23" i="2"/>
  <c r="R20" i="2"/>
  <c r="R21" i="2"/>
  <c r="R24" i="2"/>
  <c r="R33" i="2"/>
  <c r="S26" i="2"/>
  <c r="S22" i="2"/>
  <c r="S29" i="2"/>
  <c r="R32" i="2"/>
  <c r="R34" i="2"/>
  <c r="S27" i="2"/>
  <c r="S23" i="2"/>
  <c r="S32" i="2"/>
  <c r="S30" i="2"/>
  <c r="R28" i="2"/>
  <c r="R26" i="2"/>
  <c r="S20" i="2"/>
  <c r="R27" i="2"/>
  <c r="R25" i="2"/>
  <c r="AA32" i="2"/>
  <c r="AA33" i="2"/>
  <c r="AB26" i="2"/>
  <c r="AB22" i="2"/>
  <c r="AB29" i="2"/>
  <c r="R31" i="2"/>
  <c r="R29" i="2"/>
  <c r="S25" i="2"/>
  <c r="S21" i="2"/>
  <c r="R30" i="2"/>
  <c r="AB30" i="2"/>
  <c r="AA34" i="2"/>
  <c r="AB23" i="2"/>
  <c r="AB27" i="2"/>
  <c r="AB32" i="2"/>
  <c r="AA25" i="2"/>
  <c r="AA28" i="2"/>
  <c r="AA26" i="2"/>
  <c r="AB20" i="2"/>
  <c r="AA27" i="2"/>
  <c r="AB25" i="2"/>
  <c r="AB21" i="2"/>
  <c r="AA30" i="2"/>
  <c r="AA31" i="2"/>
  <c r="AA29" i="2"/>
  <c r="AB28" i="2"/>
  <c r="AB33" i="2"/>
  <c r="AB31" i="2"/>
  <c r="AB24" i="2"/>
  <c r="AB34" i="2"/>
  <c r="AA21" i="2"/>
  <c r="AA22" i="2"/>
  <c r="AA20" i="2"/>
  <c r="AA24" i="2"/>
  <c r="AA23" i="2"/>
</calcChain>
</file>

<file path=xl/sharedStrings.xml><?xml version="1.0" encoding="utf-8"?>
<sst xmlns="http://schemas.openxmlformats.org/spreadsheetml/2006/main" count="102" uniqueCount="61">
  <si>
    <t>Randomized complete block design (RCB)</t>
  </si>
  <si>
    <t>Herbicide</t>
  </si>
  <si>
    <t>Field 1</t>
  </si>
  <si>
    <t>Field 2</t>
  </si>
  <si>
    <t>Field 3</t>
  </si>
  <si>
    <t>Field 4</t>
  </si>
  <si>
    <t>Descriptive Statistics</t>
  </si>
  <si>
    <t>Two Factor Anova</t>
  </si>
  <si>
    <t>COUNT</t>
  </si>
  <si>
    <t>ANOVA</t>
  </si>
  <si>
    <t>Alpha</t>
  </si>
  <si>
    <t>SS</t>
  </si>
  <si>
    <t>df</t>
  </si>
  <si>
    <t>MS</t>
  </si>
  <si>
    <t>F</t>
  </si>
  <si>
    <t>p-value</t>
  </si>
  <si>
    <t>p eta-sq</t>
  </si>
  <si>
    <t>Rows</t>
  </si>
  <si>
    <t>Columns</t>
  </si>
  <si>
    <t>Error</t>
  </si>
  <si>
    <t>Total</t>
  </si>
  <si>
    <t>MEAN</t>
  </si>
  <si>
    <t>VARIANCE</t>
  </si>
  <si>
    <t>Randomized complete block design (RCBD)</t>
  </si>
  <si>
    <t>DESCRIPTION</t>
  </si>
  <si>
    <t>Missing</t>
  </si>
  <si>
    <t>Randomized Complete Block Design</t>
  </si>
  <si>
    <t>TUKEY HSD: RCBD Anova</t>
  </si>
  <si>
    <t>Modified TUKEY HSD: RCBD Anova</t>
  </si>
  <si>
    <t>Contrast: RCBD Anova</t>
  </si>
  <si>
    <t>group</t>
  </si>
  <si>
    <t>mean</t>
  </si>
  <si>
    <t>std err</t>
  </si>
  <si>
    <t>q-crit</t>
  </si>
  <si>
    <t>mean-crit</t>
  </si>
  <si>
    <t>Mean</t>
  </si>
  <si>
    <t>Sources</t>
  </si>
  <si>
    <t>P value</t>
  </si>
  <si>
    <t>Adj SS</t>
  </si>
  <si>
    <t>Contrast</t>
  </si>
  <si>
    <t>Diff</t>
  </si>
  <si>
    <t>Blocks</t>
  </si>
  <si>
    <t>Groups</t>
  </si>
  <si>
    <t>Variance</t>
  </si>
  <si>
    <t>Q TEST</t>
  </si>
  <si>
    <t>alpha</t>
  </si>
  <si>
    <t>std dev</t>
  </si>
  <si>
    <t>group 1</t>
  </si>
  <si>
    <t>group 2</t>
  </si>
  <si>
    <t>q-stat</t>
  </si>
  <si>
    <t>lower</t>
  </si>
  <si>
    <t>upper</t>
  </si>
  <si>
    <t>Cohen d</t>
  </si>
  <si>
    <t>T TEST</t>
  </si>
  <si>
    <t>t-stat</t>
  </si>
  <si>
    <t>sig</t>
  </si>
  <si>
    <t>effect d</t>
  </si>
  <si>
    <t>effect r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</si>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</sst>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2" borderId="24" xfId="0" applyFill="1" applyBorder="1"/>
    <xf numFmtId="0" fontId="0" fillId="2" borderId="25" xfId="0" applyFill="1" applyBorder="1"/>
    <xf numFmtId="0" fontId="0" fillId="2" borderId="26" xfId="0" applyFill="1" applyBorder="1"/>
    <xf numFmtId="0" fontId="0" fillId="0" borderId="27" xfId="0" applyBorder="1" applyAlignment="1">
      <alignment horizontal="right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25" xfId="0" applyBorder="1"/>
    <xf numFmtId="0" fontId="0" fillId="0" borderId="25" xfId="0" applyBorder="1" applyAlignment="1">
      <alignment horizontal="center"/>
    </xf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Yield by Herbicide Dosage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RCBD!$A$4</c:f>
              <c:strCache>
                <c:ptCount val="1"/>
                <c:pt idx="0">
                  <c:v>Field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RCBD!$B$4:$G$4</c:f>
              <c:numCache>
                <c:formatCode>General</c:formatCode>
                <c:ptCount val="6"/>
                <c:pt idx="0">
                  <c:v>9.7000000000000011</c:v>
                </c:pt>
                <c:pt idx="1">
                  <c:v>19.2</c:v>
                </c:pt>
                <c:pt idx="2">
                  <c:v>8.3000000000000007</c:v>
                </c:pt>
                <c:pt idx="3">
                  <c:v>6.3</c:v>
                </c:pt>
                <c:pt idx="4">
                  <c:v>6.7</c:v>
                </c:pt>
                <c:pt idx="5">
                  <c:v>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D5-403D-BB39-82FB3B552A17}"/>
            </c:ext>
          </c:extLst>
        </c:ser>
        <c:ser>
          <c:idx val="1"/>
          <c:order val="1"/>
          <c:tx>
            <c:strRef>
              <c:f>RCBD!$A$5</c:f>
              <c:strCache>
                <c:ptCount val="1"/>
                <c:pt idx="0">
                  <c:v>Field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RCBD!$B$5:$G$5</c:f>
              <c:numCache>
                <c:formatCode>General</c:formatCode>
                <c:ptCount val="6"/>
                <c:pt idx="0">
                  <c:v>13</c:v>
                </c:pt>
                <c:pt idx="1">
                  <c:v>20.2</c:v>
                </c:pt>
                <c:pt idx="2">
                  <c:v>6.4</c:v>
                </c:pt>
                <c:pt idx="3">
                  <c:v>6</c:v>
                </c:pt>
                <c:pt idx="4">
                  <c:v>5.1999999999999993</c:v>
                </c:pt>
                <c:pt idx="5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D5-403D-BB39-82FB3B552A17}"/>
            </c:ext>
          </c:extLst>
        </c:ser>
        <c:ser>
          <c:idx val="2"/>
          <c:order val="2"/>
          <c:tx>
            <c:strRef>
              <c:f>RCBD!$A$6</c:f>
              <c:strCache>
                <c:ptCount val="1"/>
                <c:pt idx="0">
                  <c:v>Field 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RCBD!$B$6:$G$6</c:f>
              <c:numCache>
                <c:formatCode>General</c:formatCode>
                <c:ptCount val="6"/>
                <c:pt idx="0">
                  <c:v>15.6</c:v>
                </c:pt>
                <c:pt idx="1">
                  <c:v>17.7</c:v>
                </c:pt>
                <c:pt idx="2">
                  <c:v>6.1</c:v>
                </c:pt>
                <c:pt idx="3">
                  <c:v>3.9999999999999996</c:v>
                </c:pt>
                <c:pt idx="4">
                  <c:v>3.1</c:v>
                </c:pt>
                <c:pt idx="5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D5-403D-BB39-82FB3B552A17}"/>
            </c:ext>
          </c:extLst>
        </c:ser>
        <c:ser>
          <c:idx val="3"/>
          <c:order val="3"/>
          <c:tx>
            <c:strRef>
              <c:f>RCBD!$A$7</c:f>
              <c:strCache>
                <c:ptCount val="1"/>
                <c:pt idx="0">
                  <c:v>Field 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RCBD!$B$7:$G$7</c:f>
              <c:numCache>
                <c:formatCode>General</c:formatCode>
                <c:ptCount val="6"/>
                <c:pt idx="0">
                  <c:v>7.1</c:v>
                </c:pt>
                <c:pt idx="1">
                  <c:v>11.8</c:v>
                </c:pt>
                <c:pt idx="2">
                  <c:v>1.7</c:v>
                </c:pt>
                <c:pt idx="3">
                  <c:v>0.5</c:v>
                </c:pt>
                <c:pt idx="4">
                  <c:v>0.8</c:v>
                </c:pt>
                <c:pt idx="5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D5-403D-BB39-82FB3B552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6148424"/>
        <c:axId val="396152344"/>
      </c:lineChart>
      <c:catAx>
        <c:axId val="39614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152344"/>
        <c:crosses val="autoZero"/>
        <c:auto val="1"/>
        <c:lblAlgn val="ctr"/>
        <c:lblOffset val="100"/>
        <c:noMultiLvlLbl val="0"/>
      </c:catAx>
      <c:valAx>
        <c:axId val="396152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148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600075</xdr:colOff>
      <xdr:row>19</xdr:row>
      <xdr:rowOff>85725</xdr:rowOff>
    </xdr:from>
    <xdr:to>
      <xdr:col>16</xdr:col>
      <xdr:colOff>492125</xdr:colOff>
      <xdr:row>33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906E2F-9F25-43F1-944E-E28D8B8834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ANOVA%202%2029%20January%202022.xlsx" TargetMode="External"/><Relationship Id="rId1" Type="http://schemas.openxmlformats.org/officeDocument/2006/relationships/externalLinkPath" Target="/38f5cd2f1f925cfd/Documenti/A%20Real%20Statistics%202020/Examples/Real%20Statistics%20Examples%20ANOVA%202%2029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and Anova"/>
      <sheetName val="Mixed"/>
      <sheetName val="Rand Anova 2"/>
      <sheetName val="Nested"/>
      <sheetName val="Nested 1 "/>
      <sheetName val="Nested 1a"/>
      <sheetName val="Nested 2"/>
      <sheetName val="RCBD"/>
      <sheetName val="RCBD 1"/>
      <sheetName val="RCBD 2"/>
      <sheetName val="RCBD 3"/>
      <sheetName val="RCBD 3A"/>
      <sheetName val="RCBD 4"/>
      <sheetName val="RCBD 5"/>
      <sheetName val="RCBD 6"/>
      <sheetName val="RCBD 7"/>
      <sheetName val="RCBD 8"/>
      <sheetName val="RCBD 9"/>
      <sheetName val="RCBD 10"/>
      <sheetName val="Split 1"/>
      <sheetName val="Split 2"/>
      <sheetName val="Split 3"/>
      <sheetName val="Split 4"/>
      <sheetName val="Split 5"/>
      <sheetName val="Latin"/>
      <sheetName val="Latin 1"/>
      <sheetName val="Latin 2"/>
      <sheetName val="Latin 3"/>
      <sheetName val="Latin 4"/>
      <sheetName val="Latin 5"/>
      <sheetName val="Fact 1"/>
      <sheetName val="Fact 2"/>
      <sheetName val="Fact 3"/>
      <sheetName val="Fact 4"/>
      <sheetName val="Fact 5"/>
      <sheetName val="Fact 6"/>
      <sheetName val="Fact 7"/>
      <sheetName val="ANOVA Match 1.1"/>
      <sheetName val="ANOVA Match 1.2"/>
      <sheetName val="ANOVA Match 1.2a"/>
      <sheetName val="ANOVA Match 1.3"/>
      <sheetName val="ANOVA Match 1.3a"/>
      <sheetName val="ANOVA Match 1.4"/>
      <sheetName val="ANOVA Match 1.5"/>
      <sheetName val="ANOVA Match 1.6"/>
      <sheetName val="ANOVA Match 2.1"/>
      <sheetName val="ANOVA Match 2.1a"/>
      <sheetName val="ANOVA Match 2.2"/>
      <sheetName val="ANOVA Match 2.3"/>
      <sheetName val="ANOVA Match 2.3A"/>
      <sheetName val="ANOVA Match 2.3B"/>
      <sheetName val="ANOVA Match 2.4"/>
      <sheetName val="ANOVA Match 2.5"/>
      <sheetName val="ANOVA Match 2.5A"/>
      <sheetName val="ANOVA Match 2.5B"/>
      <sheetName val="ANOVA Match 3A"/>
      <sheetName val="ANOVA Match 3B"/>
      <sheetName val="Friedman"/>
      <sheetName val="Friedman 1"/>
      <sheetName val="Cochran 1"/>
      <sheetName val="Cochran 2"/>
      <sheetName val="ANCOVA 1"/>
      <sheetName val="ANCOVA 2"/>
      <sheetName val="ANCOVA 3"/>
      <sheetName val="ANCOVA 4"/>
      <sheetName val="ANCOVA Contrasts"/>
      <sheetName val="ANCOVA Tukey"/>
      <sheetName val="ANCOVA Std"/>
      <sheetName val="ANCOVA Std 1"/>
      <sheetName val="ANCOVA A"/>
      <sheetName val="ANCOVA B"/>
      <sheetName val="ANCOVA C"/>
      <sheetName val="ANCOVA D"/>
      <sheetName val="ANCOVA E"/>
      <sheetName val="ANCOVA F"/>
      <sheetName val="ANCOVA G"/>
      <sheetName val="ANCOVA H"/>
      <sheetName val="ICC1"/>
      <sheetName val="ICC1a"/>
      <sheetName val="ICC2"/>
      <sheetName val="ICC3"/>
      <sheetName val="ICC4"/>
      <sheetName val="ICC5"/>
      <sheetName val="Stud. Q Table"/>
      <sheetName val="Stud. Q Table 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B3">
            <v>5</v>
          </cell>
          <cell r="C3">
            <v>10</v>
          </cell>
          <cell r="D3">
            <v>15</v>
          </cell>
          <cell r="E3">
            <v>20</v>
          </cell>
          <cell r="F3">
            <v>25</v>
          </cell>
          <cell r="G3">
            <v>30</v>
          </cell>
        </row>
        <row r="4">
          <cell r="A4" t="str">
            <v>Field 1</v>
          </cell>
          <cell r="B4">
            <v>9.7000000000000011</v>
          </cell>
          <cell r="C4">
            <v>19.2</v>
          </cell>
          <cell r="D4">
            <v>8.3000000000000007</v>
          </cell>
          <cell r="E4">
            <v>6.3</v>
          </cell>
          <cell r="F4">
            <v>6.7</v>
          </cell>
          <cell r="G4">
            <v>5.8</v>
          </cell>
        </row>
        <row r="5">
          <cell r="A5" t="str">
            <v>Field 2</v>
          </cell>
          <cell r="B5">
            <v>13</v>
          </cell>
          <cell r="C5">
            <v>20.2</v>
          </cell>
          <cell r="D5">
            <v>6.4</v>
          </cell>
          <cell r="E5">
            <v>6</v>
          </cell>
          <cell r="F5">
            <v>5.1999999999999993</v>
          </cell>
          <cell r="G5">
            <v>3.6</v>
          </cell>
        </row>
        <row r="6">
          <cell r="A6" t="str">
            <v>Field 3</v>
          </cell>
          <cell r="B6">
            <v>15.6</v>
          </cell>
          <cell r="C6">
            <v>17.7</v>
          </cell>
          <cell r="D6">
            <v>6.1</v>
          </cell>
          <cell r="E6">
            <v>3.9999999999999996</v>
          </cell>
          <cell r="F6">
            <v>3.1</v>
          </cell>
          <cell r="G6">
            <v>4.0999999999999996</v>
          </cell>
        </row>
        <row r="7">
          <cell r="A7" t="str">
            <v>Field 4</v>
          </cell>
          <cell r="B7">
            <v>7.1</v>
          </cell>
          <cell r="C7">
            <v>11.8</v>
          </cell>
          <cell r="D7">
            <v>1.7</v>
          </cell>
          <cell r="E7">
            <v>0.5</v>
          </cell>
          <cell r="F7">
            <v>0.8</v>
          </cell>
          <cell r="G7">
            <v>0.2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D7C87-5552-47B8-8D6E-85CB986E7232}">
  <sheetPr codeName="Sheet1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58</v>
      </c>
    </row>
    <row r="2" spans="1:13" x14ac:dyDescent="0.35">
      <c r="A2" t="s">
        <v>26</v>
      </c>
    </row>
    <row r="4" spans="1:13" x14ac:dyDescent="0.35">
      <c r="A4" t="s">
        <v>59</v>
      </c>
      <c r="B4" s="35">
        <v>46022</v>
      </c>
    </row>
    <row r="6" spans="1:13" x14ac:dyDescent="0.35">
      <c r="A6" s="36" t="s">
        <v>60</v>
      </c>
    </row>
    <row r="10" spans="1:13" ht="18.5" x14ac:dyDescent="0.45">
      <c r="M10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5FE3B-09E8-4B30-A24F-BFAD9A8D4263}">
  <sheetPr codeName="Sheet44"/>
  <dimension ref="A1:P34"/>
  <sheetViews>
    <sheetView workbookViewId="0"/>
  </sheetViews>
  <sheetFormatPr defaultRowHeight="14.5" x14ac:dyDescent="0.35"/>
  <cols>
    <col min="12" max="12" width="5.90625" customWidth="1"/>
  </cols>
  <sheetData>
    <row r="1" spans="1:16" x14ac:dyDescent="0.35">
      <c r="A1" s="1" t="s">
        <v>0</v>
      </c>
    </row>
    <row r="3" spans="1:16" x14ac:dyDescent="0.35">
      <c r="A3" t="s">
        <v>1</v>
      </c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16" x14ac:dyDescent="0.35">
      <c r="A4" t="s">
        <v>2</v>
      </c>
      <c r="B4" s="2">
        <v>9.7000000000000011</v>
      </c>
      <c r="C4" s="3">
        <v>19.2</v>
      </c>
      <c r="D4" s="3">
        <v>8.3000000000000007</v>
      </c>
      <c r="E4" s="3">
        <v>6.3</v>
      </c>
      <c r="F4" s="3">
        <v>6.7</v>
      </c>
      <c r="G4" s="4">
        <v>5.8</v>
      </c>
    </row>
    <row r="5" spans="1:16" x14ac:dyDescent="0.35">
      <c r="A5" t="s">
        <v>3</v>
      </c>
      <c r="B5" s="5">
        <v>13</v>
      </c>
      <c r="C5">
        <v>20.2</v>
      </c>
      <c r="D5">
        <v>6.4</v>
      </c>
      <c r="E5">
        <v>6</v>
      </c>
      <c r="F5">
        <v>5.1999999999999993</v>
      </c>
      <c r="G5" s="6">
        <v>3.6</v>
      </c>
    </row>
    <row r="6" spans="1:16" x14ac:dyDescent="0.35">
      <c r="A6" t="s">
        <v>4</v>
      </c>
      <c r="B6" s="5">
        <v>15.6</v>
      </c>
      <c r="C6">
        <v>17.7</v>
      </c>
      <c r="D6">
        <v>6.1</v>
      </c>
      <c r="E6">
        <v>3.9999999999999996</v>
      </c>
      <c r="F6">
        <v>3.1</v>
      </c>
      <c r="G6" s="6">
        <v>4.0999999999999996</v>
      </c>
    </row>
    <row r="7" spans="1:16" x14ac:dyDescent="0.35">
      <c r="A7" t="s">
        <v>5</v>
      </c>
      <c r="B7" s="7">
        <v>7.1</v>
      </c>
      <c r="C7" s="8">
        <v>11.8</v>
      </c>
      <c r="D7" s="8">
        <v>1.7</v>
      </c>
      <c r="E7" s="8">
        <v>0.5</v>
      </c>
      <c r="F7" s="8">
        <v>0.8</v>
      </c>
      <c r="G7" s="9">
        <v>0.2</v>
      </c>
    </row>
    <row r="10" spans="1:16" x14ac:dyDescent="0.35">
      <c r="A10" t="s">
        <v>6</v>
      </c>
      <c r="J10" t="s">
        <v>7</v>
      </c>
    </row>
    <row r="12" spans="1:16" ht="15" thickBot="1" x14ac:dyDescent="0.4">
      <c r="A12" t="s">
        <v>8</v>
      </c>
      <c r="B12" t="str">
        <f>IF(COUNTIF(B14:G17,B14)=COUNT(B14:G17),"balanced","unbalanced")</f>
        <v>balanced</v>
      </c>
      <c r="J12" t="s">
        <v>9</v>
      </c>
      <c r="N12" s="10" t="s">
        <v>10</v>
      </c>
      <c r="O12" s="10">
        <v>0.05</v>
      </c>
    </row>
    <row r="13" spans="1:16" ht="15" thickTop="1" x14ac:dyDescent="0.35">
      <c r="B13" s="10">
        <f t="shared" ref="B13:G13" si="0">B3</f>
        <v>5</v>
      </c>
      <c r="C13" s="10">
        <f t="shared" si="0"/>
        <v>10</v>
      </c>
      <c r="D13" s="10">
        <f t="shared" si="0"/>
        <v>15</v>
      </c>
      <c r="E13" s="10">
        <f t="shared" si="0"/>
        <v>20</v>
      </c>
      <c r="F13" s="10">
        <f t="shared" si="0"/>
        <v>25</v>
      </c>
      <c r="G13" s="10">
        <f t="shared" si="0"/>
        <v>30</v>
      </c>
      <c r="J13" s="11"/>
      <c r="K13" s="11" t="s">
        <v>11</v>
      </c>
      <c r="L13" s="11" t="s">
        <v>12</v>
      </c>
      <c r="M13" s="11" t="s">
        <v>13</v>
      </c>
      <c r="N13" s="11" t="s">
        <v>14</v>
      </c>
      <c r="O13" s="11" t="s">
        <v>15</v>
      </c>
      <c r="P13" s="11" t="s">
        <v>16</v>
      </c>
    </row>
    <row r="14" spans="1:16" x14ac:dyDescent="0.35">
      <c r="A14" t="str">
        <f>A4</f>
        <v>Field 1</v>
      </c>
      <c r="B14" s="12">
        <f t="shared" ref="B14:G17" si="1">COUNT(B4)</f>
        <v>1</v>
      </c>
      <c r="C14" s="13">
        <f t="shared" si="1"/>
        <v>1</v>
      </c>
      <c r="D14" s="13">
        <f t="shared" si="1"/>
        <v>1</v>
      </c>
      <c r="E14" s="13">
        <f t="shared" si="1"/>
        <v>1</v>
      </c>
      <c r="F14" s="13">
        <f t="shared" si="1"/>
        <v>1</v>
      </c>
      <c r="G14" s="14">
        <f t="shared" si="1"/>
        <v>1</v>
      </c>
      <c r="H14">
        <f>COUNT(B4:G4)</f>
        <v>6</v>
      </c>
      <c r="J14" t="s">
        <v>17</v>
      </c>
      <c r="K14">
        <f>DEVSQ(H22:H25)*H14</f>
        <v>127.12125000000003</v>
      </c>
      <c r="L14">
        <f>COUNT(H22:H25)-1</f>
        <v>3</v>
      </c>
      <c r="M14">
        <f>K14/L14</f>
        <v>42.373750000000008</v>
      </c>
      <c r="N14">
        <f>M14/M16</f>
        <v>16.761215677225938</v>
      </c>
      <c r="O14">
        <f>FDIST(N14,L14,L16)</f>
        <v>4.6901407613543264E-5</v>
      </c>
      <c r="P14" s="10">
        <f>K14/(K14+K16)</f>
        <v>0.77023342472393597</v>
      </c>
    </row>
    <row r="15" spans="1:16" x14ac:dyDescent="0.35">
      <c r="A15" t="str">
        <f>A5</f>
        <v>Field 2</v>
      </c>
      <c r="B15" s="15">
        <f t="shared" si="1"/>
        <v>1</v>
      </c>
      <c r="C15">
        <f t="shared" si="1"/>
        <v>1</v>
      </c>
      <c r="D15">
        <f t="shared" si="1"/>
        <v>1</v>
      </c>
      <c r="E15">
        <f t="shared" si="1"/>
        <v>1</v>
      </c>
      <c r="F15">
        <f t="shared" si="1"/>
        <v>1</v>
      </c>
      <c r="G15" s="16">
        <f t="shared" si="1"/>
        <v>1</v>
      </c>
      <c r="H15">
        <f>COUNT(B5:G5)</f>
        <v>6</v>
      </c>
      <c r="J15" t="s">
        <v>18</v>
      </c>
      <c r="K15">
        <f>DEVSQ(B26:G26)*B18</f>
        <v>611.64708333333328</v>
      </c>
      <c r="L15">
        <f>COUNT(B26:G26)-1</f>
        <v>5</v>
      </c>
      <c r="M15">
        <f>K15/L15</f>
        <v>122.32941666666666</v>
      </c>
      <c r="N15">
        <f>M15/M16</f>
        <v>48.388205821274653</v>
      </c>
      <c r="O15">
        <f>FDIST(N15,L15,L16)</f>
        <v>1.0032783080736044E-8</v>
      </c>
      <c r="P15" s="10">
        <f>K15/(K15+K16)</f>
        <v>0.94162084563851411</v>
      </c>
    </row>
    <row r="16" spans="1:16" x14ac:dyDescent="0.35">
      <c r="A16" t="str">
        <f>A6</f>
        <v>Field 3</v>
      </c>
      <c r="B16" s="15">
        <f t="shared" si="1"/>
        <v>1</v>
      </c>
      <c r="C16">
        <f t="shared" si="1"/>
        <v>1</v>
      </c>
      <c r="D16">
        <f t="shared" si="1"/>
        <v>1</v>
      </c>
      <c r="E16">
        <f t="shared" si="1"/>
        <v>1</v>
      </c>
      <c r="F16">
        <f t="shared" si="1"/>
        <v>1</v>
      </c>
      <c r="G16" s="16">
        <f t="shared" si="1"/>
        <v>1</v>
      </c>
      <c r="H16">
        <f>COUNT(B6:G6)</f>
        <v>6</v>
      </c>
      <c r="J16" t="s">
        <v>19</v>
      </c>
      <c r="K16">
        <f>K18-K14-K15</f>
        <v>37.921249999999759</v>
      </c>
      <c r="L16">
        <f>L15*L14</f>
        <v>15</v>
      </c>
      <c r="M16">
        <f>K16/L16</f>
        <v>2.5280833333333175</v>
      </c>
    </row>
    <row r="17" spans="1:16" x14ac:dyDescent="0.35">
      <c r="A17" t="str">
        <f>A7</f>
        <v>Field 4</v>
      </c>
      <c r="B17" s="17">
        <f t="shared" si="1"/>
        <v>1</v>
      </c>
      <c r="C17" s="18">
        <f t="shared" si="1"/>
        <v>1</v>
      </c>
      <c r="D17" s="18">
        <f t="shared" si="1"/>
        <v>1</v>
      </c>
      <c r="E17" s="18">
        <f t="shared" si="1"/>
        <v>1</v>
      </c>
      <c r="F17" s="18">
        <f t="shared" si="1"/>
        <v>1</v>
      </c>
      <c r="G17" s="19">
        <f t="shared" si="1"/>
        <v>1</v>
      </c>
      <c r="H17">
        <f>COUNT(B7:G7)</f>
        <v>6</v>
      </c>
    </row>
    <row r="18" spans="1:16" x14ac:dyDescent="0.35">
      <c r="B18">
        <f t="shared" ref="B18:G18" si="2">COUNT(B4:B7)</f>
        <v>4</v>
      </c>
      <c r="C18">
        <f t="shared" si="2"/>
        <v>4</v>
      </c>
      <c r="D18">
        <f t="shared" si="2"/>
        <v>4</v>
      </c>
      <c r="E18">
        <f t="shared" si="2"/>
        <v>4</v>
      </c>
      <c r="F18">
        <f t="shared" si="2"/>
        <v>4</v>
      </c>
      <c r="G18">
        <f t="shared" si="2"/>
        <v>4</v>
      </c>
      <c r="H18">
        <f>COUNT(B4:G7)</f>
        <v>24</v>
      </c>
      <c r="J18" s="8" t="s">
        <v>20</v>
      </c>
      <c r="K18" s="8">
        <f>M18*L18</f>
        <v>776.68958333333308</v>
      </c>
      <c r="L18" s="8">
        <f>H18-1</f>
        <v>23</v>
      </c>
      <c r="M18" s="8">
        <f>H34</f>
        <v>33.76911231884057</v>
      </c>
      <c r="N18" s="8"/>
      <c r="O18" s="8"/>
      <c r="P18" s="8"/>
    </row>
    <row r="20" spans="1:16" x14ac:dyDescent="0.35">
      <c r="A20" t="s">
        <v>21</v>
      </c>
    </row>
    <row r="21" spans="1:16" x14ac:dyDescent="0.35">
      <c r="B21" s="10">
        <f t="shared" ref="B21:G21" si="3">B3</f>
        <v>5</v>
      </c>
      <c r="C21" s="10">
        <f t="shared" si="3"/>
        <v>10</v>
      </c>
      <c r="D21" s="10">
        <f t="shared" si="3"/>
        <v>15</v>
      </c>
      <c r="E21" s="10">
        <f t="shared" si="3"/>
        <v>20</v>
      </c>
      <c r="F21" s="10">
        <f t="shared" si="3"/>
        <v>25</v>
      </c>
      <c r="G21" s="10">
        <f t="shared" si="3"/>
        <v>30</v>
      </c>
    </row>
    <row r="22" spans="1:16" x14ac:dyDescent="0.35">
      <c r="A22" t="str">
        <f>A4</f>
        <v>Field 1</v>
      </c>
      <c r="B22" s="12">
        <f t="shared" ref="B22:G25" si="4">AVERAGE(B4)</f>
        <v>9.7000000000000011</v>
      </c>
      <c r="C22" s="13">
        <f t="shared" si="4"/>
        <v>19.2</v>
      </c>
      <c r="D22" s="13">
        <f t="shared" si="4"/>
        <v>8.3000000000000007</v>
      </c>
      <c r="E22" s="13">
        <f t="shared" si="4"/>
        <v>6.3</v>
      </c>
      <c r="F22" s="13">
        <f t="shared" si="4"/>
        <v>6.7</v>
      </c>
      <c r="G22" s="14">
        <f t="shared" si="4"/>
        <v>5.8</v>
      </c>
      <c r="H22">
        <f>AVERAGE(B4:G4)</f>
        <v>9.3333333333333339</v>
      </c>
    </row>
    <row r="23" spans="1:16" x14ac:dyDescent="0.35">
      <c r="A23" t="str">
        <f>A5</f>
        <v>Field 2</v>
      </c>
      <c r="B23" s="15">
        <f t="shared" si="4"/>
        <v>13</v>
      </c>
      <c r="C23">
        <f t="shared" si="4"/>
        <v>20.2</v>
      </c>
      <c r="D23">
        <f t="shared" si="4"/>
        <v>6.4</v>
      </c>
      <c r="E23">
        <f t="shared" si="4"/>
        <v>6</v>
      </c>
      <c r="F23">
        <f t="shared" si="4"/>
        <v>5.1999999999999993</v>
      </c>
      <c r="G23" s="16">
        <f t="shared" si="4"/>
        <v>3.6</v>
      </c>
      <c r="H23">
        <f>AVERAGE(B5:G5)</f>
        <v>9.0666666666666664</v>
      </c>
    </row>
    <row r="24" spans="1:16" x14ac:dyDescent="0.35">
      <c r="A24" t="str">
        <f>A6</f>
        <v>Field 3</v>
      </c>
      <c r="B24" s="15">
        <f t="shared" si="4"/>
        <v>15.6</v>
      </c>
      <c r="C24">
        <f t="shared" si="4"/>
        <v>17.7</v>
      </c>
      <c r="D24">
        <f t="shared" si="4"/>
        <v>6.1</v>
      </c>
      <c r="E24">
        <f t="shared" si="4"/>
        <v>3.9999999999999996</v>
      </c>
      <c r="F24">
        <f t="shared" si="4"/>
        <v>3.1</v>
      </c>
      <c r="G24" s="16">
        <f t="shared" si="4"/>
        <v>4.0999999999999996</v>
      </c>
      <c r="H24">
        <f>AVERAGE(B6:G6)</f>
        <v>8.4333333333333336</v>
      </c>
    </row>
    <row r="25" spans="1:16" x14ac:dyDescent="0.35">
      <c r="A25" t="str">
        <f>A7</f>
        <v>Field 4</v>
      </c>
      <c r="B25" s="17">
        <f t="shared" si="4"/>
        <v>7.1</v>
      </c>
      <c r="C25" s="18">
        <f t="shared" si="4"/>
        <v>11.8</v>
      </c>
      <c r="D25" s="18">
        <f t="shared" si="4"/>
        <v>1.7</v>
      </c>
      <c r="E25" s="18">
        <f t="shared" si="4"/>
        <v>0.5</v>
      </c>
      <c r="F25" s="18">
        <f t="shared" si="4"/>
        <v>0.8</v>
      </c>
      <c r="G25" s="19">
        <f t="shared" si="4"/>
        <v>0.2</v>
      </c>
      <c r="H25">
        <f>AVERAGE(B7:G7)</f>
        <v>3.6833333333333331</v>
      </c>
    </row>
    <row r="26" spans="1:16" x14ac:dyDescent="0.35">
      <c r="B26">
        <f t="shared" ref="B26:G26" si="5">AVERAGE(B4:B7)</f>
        <v>11.350000000000001</v>
      </c>
      <c r="C26">
        <f t="shared" si="5"/>
        <v>17.224999999999998</v>
      </c>
      <c r="D26">
        <f t="shared" si="5"/>
        <v>5.625</v>
      </c>
      <c r="E26">
        <f t="shared" si="5"/>
        <v>4.2</v>
      </c>
      <c r="F26">
        <f t="shared" si="5"/>
        <v>3.9499999999999997</v>
      </c>
      <c r="G26">
        <f t="shared" si="5"/>
        <v>3.4249999999999998</v>
      </c>
      <c r="H26">
        <f>AVERAGE(B4:G7)</f>
        <v>7.6291666666666655</v>
      </c>
    </row>
    <row r="28" spans="1:16" x14ac:dyDescent="0.35">
      <c r="A28" t="s">
        <v>22</v>
      </c>
    </row>
    <row r="29" spans="1:16" x14ac:dyDescent="0.35">
      <c r="B29" s="10">
        <f t="shared" ref="B29:G29" si="6">B3</f>
        <v>5</v>
      </c>
      <c r="C29" s="10">
        <f t="shared" si="6"/>
        <v>10</v>
      </c>
      <c r="D29" s="10">
        <f t="shared" si="6"/>
        <v>15</v>
      </c>
      <c r="E29" s="10">
        <f t="shared" si="6"/>
        <v>20</v>
      </c>
      <c r="F29" s="10">
        <f t="shared" si="6"/>
        <v>25</v>
      </c>
      <c r="G29" s="10">
        <f t="shared" si="6"/>
        <v>30</v>
      </c>
    </row>
    <row r="30" spans="1:16" x14ac:dyDescent="0.35">
      <c r="A30" t="str">
        <f>A4</f>
        <v>Field 1</v>
      </c>
      <c r="B30" s="12" t="e">
        <f t="shared" ref="B30:G33" si="7">VAR(B4)</f>
        <v>#DIV/0!</v>
      </c>
      <c r="C30" s="13" t="e">
        <f t="shared" si="7"/>
        <v>#DIV/0!</v>
      </c>
      <c r="D30" s="13" t="e">
        <f t="shared" si="7"/>
        <v>#DIV/0!</v>
      </c>
      <c r="E30" s="13" t="e">
        <f t="shared" si="7"/>
        <v>#DIV/0!</v>
      </c>
      <c r="F30" s="13" t="e">
        <f t="shared" si="7"/>
        <v>#DIV/0!</v>
      </c>
      <c r="G30" s="14" t="e">
        <f t="shared" si="7"/>
        <v>#DIV/0!</v>
      </c>
      <c r="H30">
        <f>VAR(B4:G4)</f>
        <v>25.434666666666658</v>
      </c>
    </row>
    <row r="31" spans="1:16" x14ac:dyDescent="0.35">
      <c r="A31" t="str">
        <f>A5</f>
        <v>Field 2</v>
      </c>
      <c r="B31" s="15" t="e">
        <f t="shared" si="7"/>
        <v>#DIV/0!</v>
      </c>
      <c r="C31" t="e">
        <f t="shared" si="7"/>
        <v>#DIV/0!</v>
      </c>
      <c r="D31" t="e">
        <f t="shared" si="7"/>
        <v>#DIV/0!</v>
      </c>
      <c r="E31" t="e">
        <f t="shared" si="7"/>
        <v>#DIV/0!</v>
      </c>
      <c r="F31" t="e">
        <f t="shared" si="7"/>
        <v>#DIV/0!</v>
      </c>
      <c r="G31" s="16" t="e">
        <f t="shared" si="7"/>
        <v>#DIV/0!</v>
      </c>
      <c r="H31">
        <f>VAR(B5:G5)</f>
        <v>40.154666666666671</v>
      </c>
    </row>
    <row r="32" spans="1:16" x14ac:dyDescent="0.35">
      <c r="A32" t="str">
        <f>A6</f>
        <v>Field 3</v>
      </c>
      <c r="B32" s="15" t="e">
        <f t="shared" si="7"/>
        <v>#DIV/0!</v>
      </c>
      <c r="C32" t="e">
        <f t="shared" si="7"/>
        <v>#DIV/0!</v>
      </c>
      <c r="D32" t="e">
        <f t="shared" si="7"/>
        <v>#DIV/0!</v>
      </c>
      <c r="E32" t="e">
        <f t="shared" si="7"/>
        <v>#DIV/0!</v>
      </c>
      <c r="F32" t="e">
        <f t="shared" si="7"/>
        <v>#DIV/0!</v>
      </c>
      <c r="G32" s="16" t="e">
        <f t="shared" si="7"/>
        <v>#DIV/0!</v>
      </c>
      <c r="H32">
        <f>VAR(B6:G6)</f>
        <v>41.910666666666657</v>
      </c>
    </row>
    <row r="33" spans="1:8" x14ac:dyDescent="0.35">
      <c r="A33" t="str">
        <f>A7</f>
        <v>Field 4</v>
      </c>
      <c r="B33" s="17" t="e">
        <f t="shared" si="7"/>
        <v>#DIV/0!</v>
      </c>
      <c r="C33" s="18" t="e">
        <f t="shared" si="7"/>
        <v>#DIV/0!</v>
      </c>
      <c r="D33" s="18" t="e">
        <f t="shared" si="7"/>
        <v>#DIV/0!</v>
      </c>
      <c r="E33" s="18" t="e">
        <f t="shared" si="7"/>
        <v>#DIV/0!</v>
      </c>
      <c r="F33" s="18" t="e">
        <f t="shared" si="7"/>
        <v>#DIV/0!</v>
      </c>
      <c r="G33" s="19" t="e">
        <f t="shared" si="7"/>
        <v>#DIV/0!</v>
      </c>
      <c r="H33">
        <f>VAR(B7:G7)</f>
        <v>22.413666666666664</v>
      </c>
    </row>
    <row r="34" spans="1:8" x14ac:dyDescent="0.35">
      <c r="B34">
        <f t="shared" ref="B34:G34" si="8">VAR(B4:B7)</f>
        <v>13.856666666666646</v>
      </c>
      <c r="C34">
        <f t="shared" si="8"/>
        <v>14.135833333333343</v>
      </c>
      <c r="D34">
        <f t="shared" si="8"/>
        <v>7.7958333333333298</v>
      </c>
      <c r="E34">
        <f t="shared" si="8"/>
        <v>7.1266666666666652</v>
      </c>
      <c r="F34">
        <f t="shared" si="8"/>
        <v>6.5900000000000007</v>
      </c>
      <c r="G34">
        <f t="shared" si="8"/>
        <v>5.5091666666666681</v>
      </c>
      <c r="H34">
        <f>VAR(B4:G7)</f>
        <v>33.76911231884057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FE616-DC57-454A-8CAC-B7705FD54BF0}">
  <sheetPr codeName="Sheet2"/>
  <dimension ref="A1:AT34"/>
  <sheetViews>
    <sheetView workbookViewId="0"/>
  </sheetViews>
  <sheetFormatPr defaultRowHeight="14.5" x14ac:dyDescent="0.35"/>
  <cols>
    <col min="1" max="1" width="9.1796875" customWidth="1"/>
    <col min="2" max="7" width="7.26953125" customWidth="1"/>
    <col min="9" max="9" width="8.7265625" customWidth="1"/>
    <col min="12" max="12" width="8.7265625" customWidth="1"/>
    <col min="16" max="16" width="8.7265625" customWidth="1"/>
  </cols>
  <sheetData>
    <row r="1" spans="1:45" x14ac:dyDescent="0.35">
      <c r="A1" s="1" t="s">
        <v>23</v>
      </c>
    </row>
    <row r="3" spans="1:45" x14ac:dyDescent="0.35">
      <c r="A3" t="s">
        <v>1</v>
      </c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45" x14ac:dyDescent="0.35">
      <c r="A4" t="s">
        <v>2</v>
      </c>
      <c r="B4" s="20">
        <v>9.7000000000000011</v>
      </c>
      <c r="C4" s="21">
        <v>19.2</v>
      </c>
      <c r="D4" s="21">
        <v>8.3000000000000007</v>
      </c>
      <c r="E4" s="21">
        <v>6.3</v>
      </c>
      <c r="F4" s="21">
        <v>6.7</v>
      </c>
      <c r="G4" s="22">
        <v>5.8</v>
      </c>
    </row>
    <row r="5" spans="1:45" x14ac:dyDescent="0.35">
      <c r="A5" t="s">
        <v>3</v>
      </c>
      <c r="B5" s="5">
        <v>13</v>
      </c>
      <c r="C5">
        <v>20.2</v>
      </c>
      <c r="D5">
        <v>6.4</v>
      </c>
      <c r="E5">
        <v>6</v>
      </c>
      <c r="F5">
        <v>5.1999999999999993</v>
      </c>
      <c r="G5" s="6">
        <v>3.6</v>
      </c>
    </row>
    <row r="6" spans="1:45" x14ac:dyDescent="0.35">
      <c r="A6" t="s">
        <v>4</v>
      </c>
      <c r="B6" s="5">
        <v>15.6</v>
      </c>
      <c r="C6">
        <v>17.7</v>
      </c>
      <c r="D6">
        <v>6.1</v>
      </c>
      <c r="E6">
        <v>3.9999999999999996</v>
      </c>
      <c r="F6">
        <v>3.1</v>
      </c>
      <c r="G6" s="6">
        <v>4.0999999999999996</v>
      </c>
    </row>
    <row r="7" spans="1:45" x14ac:dyDescent="0.35">
      <c r="A7" t="s">
        <v>5</v>
      </c>
      <c r="B7" s="7">
        <v>7.1</v>
      </c>
      <c r="C7" s="23">
        <v>11.8</v>
      </c>
      <c r="D7" s="23">
        <v>1.7</v>
      </c>
      <c r="E7" s="23">
        <v>0.5</v>
      </c>
      <c r="F7" s="23">
        <v>0.8</v>
      </c>
      <c r="G7" s="24">
        <v>0.2</v>
      </c>
    </row>
    <row r="9" spans="1:45" ht="15" thickBot="1" x14ac:dyDescent="0.4">
      <c r="A9" t="s">
        <v>24</v>
      </c>
      <c r="C9" t="s">
        <v>25</v>
      </c>
      <c r="D9" s="25">
        <f>ROWS(B4:G7)*COLUMNS(B4:G7)-COUNT(B4:G7)</f>
        <v>0</v>
      </c>
      <c r="J9" t="s">
        <v>26</v>
      </c>
      <c r="R9" t="s">
        <v>27</v>
      </c>
      <c r="AA9" t="s">
        <v>28</v>
      </c>
      <c r="AL9" t="s">
        <v>29</v>
      </c>
    </row>
    <row r="10" spans="1:45" ht="15" thickTop="1" x14ac:dyDescent="0.35">
      <c r="R10" s="11" t="s">
        <v>30</v>
      </c>
      <c r="S10" s="11" t="s">
        <v>31</v>
      </c>
      <c r="T10" s="11" t="s">
        <v>32</v>
      </c>
      <c r="U10" s="11" t="s">
        <v>12</v>
      </c>
      <c r="V10" s="11" t="s">
        <v>33</v>
      </c>
      <c r="W10" s="11" t="s">
        <v>34</v>
      </c>
      <c r="AA10" s="11" t="s">
        <v>30</v>
      </c>
      <c r="AB10" s="11" t="s">
        <v>31</v>
      </c>
      <c r="AC10" s="11" t="s">
        <v>12</v>
      </c>
      <c r="AD10" s="11" t="s">
        <v>33</v>
      </c>
    </row>
    <row r="11" spans="1:45" ht="15" thickBot="1" x14ac:dyDescent="0.4">
      <c r="A11" t="str">
        <f>IF(ISBLANK(A3),"",A3)</f>
        <v>Herbicide</v>
      </c>
      <c r="B11">
        <f t="shared" ref="B11:G11" si="0">B3</f>
        <v>5</v>
      </c>
      <c r="C11">
        <f t="shared" si="0"/>
        <v>10</v>
      </c>
      <c r="D11">
        <f t="shared" si="0"/>
        <v>15</v>
      </c>
      <c r="E11">
        <f t="shared" si="0"/>
        <v>20</v>
      </c>
      <c r="F11">
        <f t="shared" si="0"/>
        <v>25</v>
      </c>
      <c r="G11">
        <f t="shared" si="0"/>
        <v>30</v>
      </c>
      <c r="H11" s="10" t="s">
        <v>35</v>
      </c>
      <c r="J11" t="s">
        <v>9</v>
      </c>
      <c r="N11" t="s">
        <v>10</v>
      </c>
      <c r="O11">
        <v>0.05</v>
      </c>
      <c r="R11" s="3">
        <f t="array" ref="R11:R16">TRANSPOSE(B3:G3)</f>
        <v>5</v>
      </c>
      <c r="S11" s="3">
        <f>AVERAGE(B4:B7)</f>
        <v>11.350000000000001</v>
      </c>
      <c r="T11" s="3"/>
      <c r="U11" s="3"/>
      <c r="V11" s="3"/>
      <c r="W11" s="3"/>
      <c r="AA11" s="3">
        <f t="array" ref="AA11:AA16">TRANSPOSE(B3:G3)</f>
        <v>5</v>
      </c>
      <c r="AB11" s="3">
        <f>AVERAGE(B4:B7)</f>
        <v>11.350000000000001</v>
      </c>
      <c r="AC11" s="3"/>
      <c r="AD11" s="3"/>
      <c r="AL11" t="str">
        <f>IF(A3="","",A3)</f>
        <v>Herbicide</v>
      </c>
      <c r="AM11">
        <f t="shared" ref="AM11:AR11" si="1">B3</f>
        <v>5</v>
      </c>
      <c r="AN11">
        <f t="shared" si="1"/>
        <v>10</v>
      </c>
      <c r="AO11">
        <f t="shared" si="1"/>
        <v>15</v>
      </c>
      <c r="AP11">
        <f t="shared" si="1"/>
        <v>20</v>
      </c>
      <c r="AQ11">
        <f t="shared" si="1"/>
        <v>25</v>
      </c>
      <c r="AR11">
        <f t="shared" si="1"/>
        <v>30</v>
      </c>
    </row>
    <row r="12" spans="1:45" ht="15" thickTop="1" x14ac:dyDescent="0.35">
      <c r="A12" t="str">
        <f t="shared" ref="A12:A15" si="2">A4</f>
        <v>Field 1</v>
      </c>
      <c r="B12" s="12" t="e">
        <f t="array" aca="1" ref="B12:G15" ca="1">RCBDMissing(B4:G7)</f>
        <v>#NAME?</v>
      </c>
      <c r="C12" s="13" t="e">
        <f ca="1"/>
        <v>#NAME?</v>
      </c>
      <c r="D12" s="13" t="e">
        <f ca="1"/>
        <v>#NAME?</v>
      </c>
      <c r="E12" s="13" t="e">
        <f ca="1"/>
        <v>#NAME?</v>
      </c>
      <c r="F12" s="13" t="e">
        <f ca="1"/>
        <v>#NAME?</v>
      </c>
      <c r="G12" s="14" t="e">
        <f ca="1"/>
        <v>#NAME?</v>
      </c>
      <c r="H12" t="e">
        <f ca="1">AVERAGE(B12:G12)</f>
        <v>#NAME?</v>
      </c>
      <c r="J12" s="11" t="s">
        <v>36</v>
      </c>
      <c r="K12" s="11" t="s">
        <v>11</v>
      </c>
      <c r="L12" s="11" t="s">
        <v>12</v>
      </c>
      <c r="M12" s="11" t="s">
        <v>13</v>
      </c>
      <c r="N12" s="11" t="s">
        <v>14</v>
      </c>
      <c r="O12" s="11" t="s">
        <v>37</v>
      </c>
      <c r="P12" s="11" t="s">
        <v>38</v>
      </c>
      <c r="R12">
        <v>10</v>
      </c>
      <c r="S12">
        <f>AVERAGE(C4:C7)</f>
        <v>17.224999999999998</v>
      </c>
      <c r="AA12">
        <v>10</v>
      </c>
      <c r="AB12">
        <f>AVERAGE(C4:C7)</f>
        <v>17.224999999999998</v>
      </c>
      <c r="AL12" t="s">
        <v>39</v>
      </c>
      <c r="AM12" s="26">
        <v>-0.2</v>
      </c>
      <c r="AN12" s="27">
        <v>1</v>
      </c>
      <c r="AO12" s="27">
        <v>-0.2</v>
      </c>
      <c r="AP12" s="27">
        <v>-0.2</v>
      </c>
      <c r="AQ12" s="27">
        <v>-0.2</v>
      </c>
      <c r="AR12" s="28">
        <v>-0.2</v>
      </c>
      <c r="AS12" s="29" t="s">
        <v>40</v>
      </c>
    </row>
    <row r="13" spans="1:45" x14ac:dyDescent="0.35">
      <c r="A13" t="str">
        <f t="shared" si="2"/>
        <v>Field 2</v>
      </c>
      <c r="B13" s="15" t="e">
        <f ca="1"/>
        <v>#NAME?</v>
      </c>
      <c r="C13" t="e">
        <f ca="1"/>
        <v>#NAME?</v>
      </c>
      <c r="D13" t="e">
        <f ca="1"/>
        <v>#NAME?</v>
      </c>
      <c r="E13" t="e">
        <f ca="1"/>
        <v>#NAME?</v>
      </c>
      <c r="F13" t="e">
        <f ca="1"/>
        <v>#NAME?</v>
      </c>
      <c r="G13" s="16" t="e">
        <f ca="1"/>
        <v>#NAME?</v>
      </c>
      <c r="H13" t="e">
        <f t="shared" ref="H13:H15" ca="1" si="3">AVERAGE(B13:G13)</f>
        <v>#NAME?</v>
      </c>
      <c r="J13" t="s">
        <v>41</v>
      </c>
      <c r="K13" t="e">
        <f ca="1">(L14+1)*DEVSQ(H12:H15)-P13</f>
        <v>#NAME?</v>
      </c>
      <c r="L13">
        <f ca="1">COUNT(B12:B15)-1</f>
        <v>-1</v>
      </c>
      <c r="M13" t="e">
        <f ca="1">K13/L13</f>
        <v>#NAME?</v>
      </c>
      <c r="N13" t="e">
        <f ca="1">M13/M15</f>
        <v>#NAME?</v>
      </c>
      <c r="O13" t="e">
        <f ca="1">_xlfn.F.DIST.RT(N13,L13,L15)</f>
        <v>#NAME?</v>
      </c>
      <c r="P13" t="e">
        <f ca="1">RCBDAdjSS(B4:G7,TRUE)</f>
        <v>#NAME?</v>
      </c>
      <c r="R13">
        <v>15</v>
      </c>
      <c r="S13">
        <f>AVERAGE(D4:D7)</f>
        <v>5.625</v>
      </c>
      <c r="AA13">
        <v>15</v>
      </c>
      <c r="AB13">
        <f>AVERAGE(D4:D7)</f>
        <v>5.625</v>
      </c>
      <c r="AL13" t="str">
        <f t="shared" ref="AL13:AM16" si="4">A4</f>
        <v>Field 1</v>
      </c>
      <c r="AM13" s="15">
        <f>B4</f>
        <v>9.7000000000000011</v>
      </c>
      <c r="AN13">
        <f t="shared" ref="AN13:AR16" si="5">C4</f>
        <v>19.2</v>
      </c>
      <c r="AO13">
        <f t="shared" si="5"/>
        <v>8.3000000000000007</v>
      </c>
      <c r="AP13">
        <f t="shared" si="5"/>
        <v>6.3</v>
      </c>
      <c r="AQ13">
        <f t="shared" si="5"/>
        <v>6.7</v>
      </c>
      <c r="AR13" s="16">
        <f t="shared" si="5"/>
        <v>5.8</v>
      </c>
      <c r="AS13" s="30">
        <f>SUMPRODUCT($AM$12:$AR$12,AM13:AR13)</f>
        <v>11.839999999999998</v>
      </c>
    </row>
    <row r="14" spans="1:45" x14ac:dyDescent="0.35">
      <c r="A14" t="str">
        <f t="shared" si="2"/>
        <v>Field 3</v>
      </c>
      <c r="B14" s="15" t="e">
        <f ca="1"/>
        <v>#NAME?</v>
      </c>
      <c r="C14" t="e">
        <f ca="1"/>
        <v>#NAME?</v>
      </c>
      <c r="D14" t="e">
        <f ca="1"/>
        <v>#NAME?</v>
      </c>
      <c r="E14" t="e">
        <f ca="1"/>
        <v>#NAME?</v>
      </c>
      <c r="F14" t="e">
        <f ca="1"/>
        <v>#NAME?</v>
      </c>
      <c r="G14" s="16" t="e">
        <f ca="1"/>
        <v>#NAME?</v>
      </c>
      <c r="H14" t="e">
        <f t="shared" ca="1" si="3"/>
        <v>#NAME?</v>
      </c>
      <c r="J14" t="s">
        <v>42</v>
      </c>
      <c r="K14" t="e">
        <f ca="1">(L13+1)*DEVSQ(B16:G16)-P14</f>
        <v>#NAME?</v>
      </c>
      <c r="L14">
        <f ca="1">COUNT(B12:G12)-1</f>
        <v>-1</v>
      </c>
      <c r="M14" t="e">
        <f ca="1">K14/L14</f>
        <v>#NAME?</v>
      </c>
      <c r="N14" t="e">
        <f ca="1">M14/M15</f>
        <v>#NAME?</v>
      </c>
      <c r="O14" t="e">
        <f ca="1">_xlfn.F.DIST.RT(N14,L14,L15)</f>
        <v>#NAME?</v>
      </c>
      <c r="P14" t="e">
        <f ca="1">RCBDAdjSS(B4:G7,FALSE)</f>
        <v>#NAME?</v>
      </c>
      <c r="R14">
        <v>20</v>
      </c>
      <c r="S14">
        <f>AVERAGE(E4:E7)</f>
        <v>4.2</v>
      </c>
      <c r="AA14">
        <v>20</v>
      </c>
      <c r="AB14">
        <f>AVERAGE(E4:E7)</f>
        <v>4.2</v>
      </c>
      <c r="AL14" t="str">
        <f t="shared" si="4"/>
        <v>Field 2</v>
      </c>
      <c r="AM14" s="15">
        <f t="shared" si="4"/>
        <v>13</v>
      </c>
      <c r="AN14">
        <f t="shared" si="5"/>
        <v>20.2</v>
      </c>
      <c r="AO14">
        <f t="shared" si="5"/>
        <v>6.4</v>
      </c>
      <c r="AP14">
        <f t="shared" si="5"/>
        <v>6</v>
      </c>
      <c r="AQ14">
        <f t="shared" si="5"/>
        <v>5.1999999999999993</v>
      </c>
      <c r="AR14" s="16">
        <f t="shared" si="5"/>
        <v>3.6</v>
      </c>
      <c r="AS14" s="31">
        <f t="shared" ref="AS14:AS16" si="6">SUMPRODUCT($AM$12:$AR$12,AM14:AR14)</f>
        <v>13.359999999999998</v>
      </c>
    </row>
    <row r="15" spans="1:45" x14ac:dyDescent="0.35">
      <c r="A15" t="str">
        <f t="shared" si="2"/>
        <v>Field 4</v>
      </c>
      <c r="B15" s="17" t="e">
        <f ca="1"/>
        <v>#NAME?</v>
      </c>
      <c r="C15" s="18" t="e">
        <f ca="1"/>
        <v>#NAME?</v>
      </c>
      <c r="D15" s="18" t="e">
        <f ca="1"/>
        <v>#NAME?</v>
      </c>
      <c r="E15" s="18" t="e">
        <f ca="1"/>
        <v>#NAME?</v>
      </c>
      <c r="F15" s="18" t="e">
        <f ca="1"/>
        <v>#NAME?</v>
      </c>
      <c r="G15" s="19" t="e">
        <f ca="1"/>
        <v>#NAME?</v>
      </c>
      <c r="H15" t="e">
        <f t="shared" ca="1" si="3"/>
        <v>#NAME?</v>
      </c>
      <c r="J15" t="s">
        <v>19</v>
      </c>
      <c r="K15" t="e">
        <f ca="1">K16-K13-K14</f>
        <v>#NAME?</v>
      </c>
      <c r="L15">
        <f ca="1">L16-L13-L14</f>
        <v>1</v>
      </c>
      <c r="M15" t="e">
        <f ca="1">K15/L15</f>
        <v>#NAME?</v>
      </c>
      <c r="R15">
        <v>25</v>
      </c>
      <c r="S15">
        <f>AVERAGE(F4:F7)</f>
        <v>3.9499999999999997</v>
      </c>
      <c r="AA15">
        <v>25</v>
      </c>
      <c r="AB15">
        <f>AVERAGE(F4:F7)</f>
        <v>3.9499999999999997</v>
      </c>
      <c r="AL15" t="str">
        <f t="shared" si="4"/>
        <v>Field 3</v>
      </c>
      <c r="AM15" s="15">
        <f t="shared" si="4"/>
        <v>15.6</v>
      </c>
      <c r="AN15">
        <f t="shared" si="5"/>
        <v>17.7</v>
      </c>
      <c r="AO15">
        <f t="shared" si="5"/>
        <v>6.1</v>
      </c>
      <c r="AP15">
        <f t="shared" si="5"/>
        <v>3.9999999999999996</v>
      </c>
      <c r="AQ15">
        <f t="shared" si="5"/>
        <v>3.1</v>
      </c>
      <c r="AR15" s="16">
        <f t="shared" si="5"/>
        <v>4.0999999999999996</v>
      </c>
      <c r="AS15" s="31">
        <f t="shared" si="6"/>
        <v>11.119999999999997</v>
      </c>
    </row>
    <row r="16" spans="1:45" x14ac:dyDescent="0.35">
      <c r="A16" t="s">
        <v>35</v>
      </c>
      <c r="B16" t="e">
        <f ca="1">AVERAGE(B12:B15)</f>
        <v>#NAME?</v>
      </c>
      <c r="C16" t="e">
        <f t="shared" ref="C16:H16" ca="1" si="7">AVERAGE(C12:C15)</f>
        <v>#NAME?</v>
      </c>
      <c r="D16" t="e">
        <f t="shared" ca="1" si="7"/>
        <v>#NAME?</v>
      </c>
      <c r="E16" t="e">
        <f t="shared" ca="1" si="7"/>
        <v>#NAME?</v>
      </c>
      <c r="F16" t="e">
        <f t="shared" ca="1" si="7"/>
        <v>#NAME?</v>
      </c>
      <c r="G16" t="e">
        <f t="shared" ca="1" si="7"/>
        <v>#NAME?</v>
      </c>
      <c r="H16" t="e">
        <f t="shared" ca="1" si="7"/>
        <v>#NAME?</v>
      </c>
      <c r="J16" t="s">
        <v>20</v>
      </c>
      <c r="K16" t="e">
        <f ca="1">DEVSQ(B12:G15)-P13-P14</f>
        <v>#NAME?</v>
      </c>
      <c r="L16">
        <f ca="1">(L13+1)*(L14+1)-1-D9</f>
        <v>-1</v>
      </c>
      <c r="R16" s="8">
        <v>30</v>
      </c>
      <c r="S16" s="8">
        <f>AVERAGE(G4:G7)</f>
        <v>3.4249999999999998</v>
      </c>
      <c r="T16" s="8"/>
      <c r="U16" s="8"/>
      <c r="V16" s="8"/>
      <c r="W16" s="8"/>
      <c r="AA16" s="8">
        <v>30</v>
      </c>
      <c r="AB16" s="8">
        <f>AVERAGE(G4:G7)</f>
        <v>3.4249999999999998</v>
      </c>
      <c r="AC16" s="8"/>
      <c r="AD16" s="8"/>
      <c r="AL16" t="str">
        <f t="shared" si="4"/>
        <v>Field 4</v>
      </c>
      <c r="AM16" s="17">
        <f t="shared" si="4"/>
        <v>7.1</v>
      </c>
      <c r="AN16" s="18">
        <f t="shared" si="5"/>
        <v>11.8</v>
      </c>
      <c r="AO16" s="18">
        <f t="shared" si="5"/>
        <v>1.7</v>
      </c>
      <c r="AP16" s="18">
        <f t="shared" si="5"/>
        <v>0.5</v>
      </c>
      <c r="AQ16" s="18">
        <f t="shared" si="5"/>
        <v>0.8</v>
      </c>
      <c r="AR16" s="19">
        <f t="shared" si="5"/>
        <v>0.2</v>
      </c>
      <c r="AS16" s="32">
        <f t="shared" si="6"/>
        <v>9.740000000000002</v>
      </c>
    </row>
    <row r="17" spans="1:46" x14ac:dyDescent="0.35">
      <c r="A17" t="s">
        <v>43</v>
      </c>
      <c r="B17" t="e">
        <f ca="1">VAR(B12:B15)</f>
        <v>#NAME?</v>
      </c>
      <c r="C17" t="e">
        <f t="shared" ref="C17:H17" ca="1" si="8">VAR(C12:C15)</f>
        <v>#NAME?</v>
      </c>
      <c r="D17" t="e">
        <f t="shared" ca="1" si="8"/>
        <v>#NAME?</v>
      </c>
      <c r="E17" t="e">
        <f t="shared" ca="1" si="8"/>
        <v>#NAME?</v>
      </c>
      <c r="F17" t="e">
        <f t="shared" ca="1" si="8"/>
        <v>#NAME?</v>
      </c>
      <c r="G17" t="e">
        <f t="shared" ca="1" si="8"/>
        <v>#NAME?</v>
      </c>
      <c r="H17" t="e">
        <f t="shared" ca="1" si="8"/>
        <v>#NAME?</v>
      </c>
      <c r="J17" s="3"/>
      <c r="K17" s="3"/>
      <c r="L17" s="3"/>
      <c r="M17" s="3"/>
      <c r="N17" s="3"/>
      <c r="O17" s="3"/>
      <c r="P17" s="3"/>
      <c r="T17" t="e">
        <f ca="1">SQRT(M15/COUNT(B4:B7))</f>
        <v>#NAME?</v>
      </c>
      <c r="U17">
        <f ca="1">L15</f>
        <v>1</v>
      </c>
      <c r="V17" t="e">
        <f ca="1">QCRIT(COUNT(S11:S16),U17,Y18,2)</f>
        <v>#NAME?</v>
      </c>
      <c r="W17" t="e">
        <f ca="1">T17*V17</f>
        <v>#NAME?</v>
      </c>
      <c r="AC17" t="e">
        <f ca="1">dfWF(B4:G7,1)</f>
        <v>#NAME?</v>
      </c>
      <c r="AD17" t="e">
        <f ca="1">QCRIT(COUNT(AB11:AB16),AC17,AH18,2)</f>
        <v>#NAME?</v>
      </c>
      <c r="AR17" t="s">
        <v>31</v>
      </c>
      <c r="AS17" s="30">
        <f>AVERAGE(AS13:AS16)</f>
        <v>11.514999999999999</v>
      </c>
    </row>
    <row r="18" spans="1:46" ht="15" thickBot="1" x14ac:dyDescent="0.4">
      <c r="R18" t="s">
        <v>44</v>
      </c>
      <c r="X18" s="10" t="s">
        <v>45</v>
      </c>
      <c r="Y18">
        <v>0.05</v>
      </c>
      <c r="AA18" t="s">
        <v>44</v>
      </c>
      <c r="AG18" s="10" t="s">
        <v>45</v>
      </c>
      <c r="AH18">
        <v>0.05</v>
      </c>
      <c r="AR18" t="s">
        <v>46</v>
      </c>
      <c r="AS18" s="31">
        <f>STDEV(AS13:AS16)</f>
        <v>1.5073486657041182</v>
      </c>
    </row>
    <row r="19" spans="1:46" ht="15" thickTop="1" x14ac:dyDescent="0.35">
      <c r="R19" s="11" t="s">
        <v>47</v>
      </c>
      <c r="S19" s="11" t="s">
        <v>48</v>
      </c>
      <c r="T19" s="11" t="s">
        <v>31</v>
      </c>
      <c r="U19" s="11" t="s">
        <v>49</v>
      </c>
      <c r="V19" s="11" t="s">
        <v>50</v>
      </c>
      <c r="W19" s="11" t="s">
        <v>51</v>
      </c>
      <c r="X19" s="11" t="s">
        <v>15</v>
      </c>
      <c r="Y19" s="11" t="s">
        <v>52</v>
      </c>
      <c r="AA19" s="11" t="s">
        <v>47</v>
      </c>
      <c r="AB19" s="11" t="s">
        <v>48</v>
      </c>
      <c r="AC19" s="11" t="s">
        <v>31</v>
      </c>
      <c r="AD19" s="11" t="s">
        <v>32</v>
      </c>
      <c r="AE19" s="11" t="s">
        <v>49</v>
      </c>
      <c r="AF19" s="11" t="s">
        <v>50</v>
      </c>
      <c r="AG19" s="11" t="s">
        <v>51</v>
      </c>
      <c r="AH19" s="11" t="s">
        <v>15</v>
      </c>
      <c r="AI19" s="11" t="s">
        <v>34</v>
      </c>
      <c r="AJ19" s="11" t="s">
        <v>52</v>
      </c>
      <c r="AR19" t="s">
        <v>32</v>
      </c>
      <c r="AS19" s="32">
        <f>AS18/SQRT(COUNTA(AS13:AS16))</f>
        <v>0.75367433285205909</v>
      </c>
    </row>
    <row r="20" spans="1:46" x14ac:dyDescent="0.35">
      <c r="R20" s="3">
        <f>R11</f>
        <v>5</v>
      </c>
      <c r="S20" s="3">
        <f>R12</f>
        <v>10</v>
      </c>
      <c r="T20" s="3">
        <f>ABS(S11-S12)</f>
        <v>5.8749999999999964</v>
      </c>
      <c r="U20" s="3" t="e">
        <f ca="1">T20/T$17</f>
        <v>#NAME?</v>
      </c>
      <c r="V20" s="3" t="e">
        <f ca="1">T20-W$17</f>
        <v>#NAME?</v>
      </c>
      <c r="W20" s="3" t="e">
        <f ca="1">T20+W$17</f>
        <v>#NAME?</v>
      </c>
      <c r="X20" s="3" t="e">
        <f ca="1">QDIST(U20,COUNT(S$11:S$16),U$17)</f>
        <v>#NAME?</v>
      </c>
      <c r="Y20" s="3" t="e">
        <f ca="1">U20/SQRT(COUNT(B$4:B$7))</f>
        <v>#NAME?</v>
      </c>
      <c r="AA20" s="3">
        <f>AA11</f>
        <v>5</v>
      </c>
      <c r="AB20" s="3">
        <f>AA12</f>
        <v>10</v>
      </c>
      <c r="AC20" s="3">
        <f>ABS(AB11-AB12)</f>
        <v>5.8749999999999964</v>
      </c>
      <c r="AD20" s="3" t="e">
        <f ca="1">STDERR(MSUB(B4:B7,C4:C7))</f>
        <v>#NAME?</v>
      </c>
      <c r="AE20" s="3" t="e">
        <f ca="1">AC20/AD20</f>
        <v>#NAME?</v>
      </c>
      <c r="AF20" s="3" t="e">
        <f ca="1">AC20-AI20</f>
        <v>#NAME?</v>
      </c>
      <c r="AG20" s="3" t="e">
        <f ca="1">AC20+AI20</f>
        <v>#NAME?</v>
      </c>
      <c r="AH20" s="3" t="e">
        <f ca="1">QDIST(AE20,COUNT(AB$11:AB$16),AC$17)</f>
        <v>#NAME?</v>
      </c>
      <c r="AI20" s="3" t="e">
        <f ca="1">AD20*AD$17</f>
        <v>#NAME?</v>
      </c>
      <c r="AJ20" s="3" t="e">
        <f ca="1">AE20/SQRT(COUNT(B$4:B$7))</f>
        <v>#NAME?</v>
      </c>
    </row>
    <row r="21" spans="1:46" ht="15" thickBot="1" x14ac:dyDescent="0.4">
      <c r="R21">
        <f>R11</f>
        <v>5</v>
      </c>
      <c r="S21">
        <f>R13</f>
        <v>15</v>
      </c>
      <c r="T21">
        <f>ABS(S11-S13)</f>
        <v>5.7250000000000014</v>
      </c>
      <c r="U21" t="e">
        <f t="shared" ref="U21:U34" ca="1" si="9">T21/T$17</f>
        <v>#NAME?</v>
      </c>
      <c r="V21" t="e">
        <f t="shared" ref="V21:V34" ca="1" si="10">T21-W$17</f>
        <v>#NAME?</v>
      </c>
      <c r="W21" t="e">
        <f t="shared" ref="W21:W34" ca="1" si="11">T21+W$17</f>
        <v>#NAME?</v>
      </c>
      <c r="X21" t="e">
        <f ca="1">QDIST(U21,COUNT(S$11:S$16),U$17)</f>
        <v>#NAME?</v>
      </c>
      <c r="Y21" t="e">
        <f t="shared" ref="Y21:Y34" ca="1" si="12">U21/SQRT(COUNT(B$4:B$7))</f>
        <v>#NAME?</v>
      </c>
      <c r="AA21">
        <f>AA11</f>
        <v>5</v>
      </c>
      <c r="AB21">
        <f>AA13</f>
        <v>15</v>
      </c>
      <c r="AC21">
        <f>ABS(AB11-AB13)</f>
        <v>5.7250000000000014</v>
      </c>
      <c r="AD21" t="e">
        <f t="array" aca="1" ref="AD21" ca="1">STDERR(MSUB(B4:B7,D4:D7))</f>
        <v>#NAME?</v>
      </c>
      <c r="AE21" t="e">
        <f t="shared" ref="AE21:AE34" ca="1" si="13">AC21/AD21</f>
        <v>#NAME?</v>
      </c>
      <c r="AF21" t="e">
        <f t="shared" ref="AF21:AF34" ca="1" si="14">AC21-AI21</f>
        <v>#NAME?</v>
      </c>
      <c r="AG21" t="e">
        <f t="shared" ref="AG21:AG34" ca="1" si="15">AC21+AI21</f>
        <v>#NAME?</v>
      </c>
      <c r="AH21" t="e">
        <f ca="1">QDIST(AE21,COUNT(AB$11:AB$16),AC$17)</f>
        <v>#NAME?</v>
      </c>
      <c r="AI21" t="e">
        <f t="shared" ref="AI21:AI34" ca="1" si="16">AD21*AD$17</f>
        <v>#NAME?</v>
      </c>
      <c r="AJ21" t="e">
        <f t="shared" ref="AJ21:AJ34" ca="1" si="17">AE21/SQRT(COUNT(B$4:B$7))</f>
        <v>#NAME?</v>
      </c>
      <c r="AL21" t="s">
        <v>53</v>
      </c>
      <c r="AO21" t="s">
        <v>10</v>
      </c>
      <c r="AP21">
        <v>0.05</v>
      </c>
    </row>
    <row r="22" spans="1:46" ht="15" thickTop="1" x14ac:dyDescent="0.35">
      <c r="R22">
        <f>R11</f>
        <v>5</v>
      </c>
      <c r="S22">
        <f>R14</f>
        <v>20</v>
      </c>
      <c r="T22">
        <f>ABS(S11-S14)</f>
        <v>7.1500000000000012</v>
      </c>
      <c r="U22" t="e">
        <f t="shared" ca="1" si="9"/>
        <v>#NAME?</v>
      </c>
      <c r="V22" t="e">
        <f t="shared" ca="1" si="10"/>
        <v>#NAME?</v>
      </c>
      <c r="W22" t="e">
        <f t="shared" ca="1" si="11"/>
        <v>#NAME?</v>
      </c>
      <c r="X22" t="e">
        <f ca="1">QDIST(U22,COUNT(S$11:S$16),U$17)</f>
        <v>#NAME?</v>
      </c>
      <c r="Y22" t="e">
        <f t="shared" ca="1" si="12"/>
        <v>#NAME?</v>
      </c>
      <c r="AA22">
        <f>AA11</f>
        <v>5</v>
      </c>
      <c r="AB22">
        <f>AA14</f>
        <v>20</v>
      </c>
      <c r="AC22">
        <f>ABS(AB11-AB14)</f>
        <v>7.1500000000000012</v>
      </c>
      <c r="AD22" t="e">
        <f t="array" aca="1" ref="AD22" ca="1">STDERR(MSUB(B4:B7,E4:E7))</f>
        <v>#NAME?</v>
      </c>
      <c r="AE22" t="e">
        <f t="shared" ca="1" si="13"/>
        <v>#NAME?</v>
      </c>
      <c r="AF22" t="e">
        <f t="shared" ca="1" si="14"/>
        <v>#NAME?</v>
      </c>
      <c r="AG22" t="e">
        <f t="shared" ca="1" si="15"/>
        <v>#NAME?</v>
      </c>
      <c r="AH22" t="e">
        <f ca="1">QDIST(AE22,COUNT(AB$11:AB$16),AC$17)</f>
        <v>#NAME?</v>
      </c>
      <c r="AI22" t="e">
        <f t="shared" ca="1" si="16"/>
        <v>#NAME?</v>
      </c>
      <c r="AJ22" t="e">
        <f t="shared" ca="1" si="17"/>
        <v>#NAME?</v>
      </c>
      <c r="AL22" s="11" t="s">
        <v>31</v>
      </c>
      <c r="AM22" s="11" t="s">
        <v>32</v>
      </c>
      <c r="AN22" s="11" t="s">
        <v>54</v>
      </c>
      <c r="AO22" s="11" t="s">
        <v>12</v>
      </c>
      <c r="AP22" s="11" t="s">
        <v>15</v>
      </c>
      <c r="AQ22" s="11" t="s">
        <v>55</v>
      </c>
      <c r="AR22" s="11" t="s">
        <v>56</v>
      </c>
      <c r="AS22" s="11" t="s">
        <v>57</v>
      </c>
    </row>
    <row r="23" spans="1:46" x14ac:dyDescent="0.35">
      <c r="R23">
        <f>R11</f>
        <v>5</v>
      </c>
      <c r="S23">
        <f>R15</f>
        <v>25</v>
      </c>
      <c r="T23">
        <f>ABS(S11-S15)</f>
        <v>7.4000000000000021</v>
      </c>
      <c r="U23" t="e">
        <f t="shared" ca="1" si="9"/>
        <v>#NAME?</v>
      </c>
      <c r="V23" t="e">
        <f t="shared" ca="1" si="10"/>
        <v>#NAME?</v>
      </c>
      <c r="W23" t="e">
        <f t="shared" ca="1" si="11"/>
        <v>#NAME?</v>
      </c>
      <c r="X23" t="e">
        <f ca="1">QDIST(U23,COUNT(S$11:S$16),U$17)</f>
        <v>#NAME?</v>
      </c>
      <c r="Y23" t="e">
        <f t="shared" ca="1" si="12"/>
        <v>#NAME?</v>
      </c>
      <c r="AA23">
        <f>AA11</f>
        <v>5</v>
      </c>
      <c r="AB23">
        <f>AA15</f>
        <v>25</v>
      </c>
      <c r="AC23">
        <f>ABS(AB11-AB15)</f>
        <v>7.4000000000000021</v>
      </c>
      <c r="AD23" t="e">
        <f t="array" aca="1" ref="AD23" ca="1">STDERR(MSUB(B4:B7,F4:F7))</f>
        <v>#NAME?</v>
      </c>
      <c r="AE23" t="e">
        <f t="shared" ca="1" si="13"/>
        <v>#NAME?</v>
      </c>
      <c r="AF23" t="e">
        <f t="shared" ca="1" si="14"/>
        <v>#NAME?</v>
      </c>
      <c r="AG23" t="e">
        <f t="shared" ca="1" si="15"/>
        <v>#NAME?</v>
      </c>
      <c r="AH23" t="e">
        <f ca="1">QDIST(AE23,COUNT(AB$11:AB$16),AC$17)</f>
        <v>#NAME?</v>
      </c>
      <c r="AI23" t="e">
        <f t="shared" ca="1" si="16"/>
        <v>#NAME?</v>
      </c>
      <c r="AJ23" t="e">
        <f t="shared" ca="1" si="17"/>
        <v>#NAME?</v>
      </c>
      <c r="AL23" s="33">
        <f>AS17</f>
        <v>11.514999999999999</v>
      </c>
      <c r="AM23" s="33">
        <f>AS19</f>
        <v>0.75367433285205909</v>
      </c>
      <c r="AN23" s="33">
        <f>AL23/AM23</f>
        <v>15.278482360444549</v>
      </c>
      <c r="AO23" s="33">
        <f>COUNTA(AS13:AS16)-1</f>
        <v>3</v>
      </c>
      <c r="AP23" s="33">
        <f>_xlfn.T.DIST.2T(ABS(AN23),AO23)</f>
        <v>6.0893737190653751E-4</v>
      </c>
      <c r="AQ23" s="34" t="str">
        <f>IF(AP23&lt;AP21,"yes","no")</f>
        <v>yes</v>
      </c>
      <c r="AR23" s="33">
        <f>ABS(AS17)/AS18</f>
        <v>7.6392411802222746</v>
      </c>
      <c r="AS23" s="33">
        <f>SQRT(AL23^2/(AL23^2+AO23))</f>
        <v>0.9888757895203325</v>
      </c>
      <c r="AT23" s="10"/>
    </row>
    <row r="24" spans="1:46" x14ac:dyDescent="0.35">
      <c r="R24">
        <f>R11</f>
        <v>5</v>
      </c>
      <c r="S24">
        <f>R16</f>
        <v>30</v>
      </c>
      <c r="T24">
        <f>ABS(S11-S16)</f>
        <v>7.9250000000000016</v>
      </c>
      <c r="U24" t="e">
        <f t="shared" ca="1" si="9"/>
        <v>#NAME?</v>
      </c>
      <c r="V24" t="e">
        <f t="shared" ca="1" si="10"/>
        <v>#NAME?</v>
      </c>
      <c r="W24" t="e">
        <f t="shared" ca="1" si="11"/>
        <v>#NAME?</v>
      </c>
      <c r="X24" t="e">
        <f ca="1">QDIST(U24,COUNT(S$11:S$16),U$17)</f>
        <v>#NAME?</v>
      </c>
      <c r="Y24" t="e">
        <f t="shared" ca="1" si="12"/>
        <v>#NAME?</v>
      </c>
      <c r="AA24">
        <f>AA11</f>
        <v>5</v>
      </c>
      <c r="AB24">
        <f>AA16</f>
        <v>30</v>
      </c>
      <c r="AC24">
        <f>ABS(AB11-AB16)</f>
        <v>7.9250000000000016</v>
      </c>
      <c r="AD24" t="e">
        <f t="array" aca="1" ref="AD24" ca="1">STDERR(MSUB(B4:B7,G4:G7))</f>
        <v>#NAME?</v>
      </c>
      <c r="AE24" t="e">
        <f t="shared" ca="1" si="13"/>
        <v>#NAME?</v>
      </c>
      <c r="AF24" t="e">
        <f t="shared" ca="1" si="14"/>
        <v>#NAME?</v>
      </c>
      <c r="AG24" t="e">
        <f t="shared" ca="1" si="15"/>
        <v>#NAME?</v>
      </c>
      <c r="AH24" t="e">
        <f ca="1">QDIST(AE24,COUNT(AB$11:AB$16),AC$17)</f>
        <v>#NAME?</v>
      </c>
      <c r="AI24" t="e">
        <f t="shared" ca="1" si="16"/>
        <v>#NAME?</v>
      </c>
      <c r="AJ24" t="e">
        <f t="shared" ca="1" si="17"/>
        <v>#NAME?</v>
      </c>
    </row>
    <row r="25" spans="1:46" x14ac:dyDescent="0.35">
      <c r="R25">
        <f>R12</f>
        <v>10</v>
      </c>
      <c r="S25">
        <f>R13</f>
        <v>15</v>
      </c>
      <c r="T25">
        <f>ABS(S12-S13)</f>
        <v>11.599999999999998</v>
      </c>
      <c r="U25" t="e">
        <f t="shared" ca="1" si="9"/>
        <v>#NAME?</v>
      </c>
      <c r="V25" t="e">
        <f t="shared" ca="1" si="10"/>
        <v>#NAME?</v>
      </c>
      <c r="W25" t="e">
        <f t="shared" ca="1" si="11"/>
        <v>#NAME?</v>
      </c>
      <c r="X25" t="e">
        <f ca="1">QDIST(U25,COUNT(S$11:S$16),U$17)</f>
        <v>#NAME?</v>
      </c>
      <c r="Y25" t="e">
        <f t="shared" ca="1" si="12"/>
        <v>#NAME?</v>
      </c>
      <c r="AA25">
        <f>AA12</f>
        <v>10</v>
      </c>
      <c r="AB25">
        <f>AA13</f>
        <v>15</v>
      </c>
      <c r="AC25">
        <f>ABS(AB12-AB13)</f>
        <v>11.599999999999998</v>
      </c>
      <c r="AD25" t="e">
        <f t="array" aca="1" ref="AD25" ca="1">STDERR(MSUB(C4:C7,D4:D7))</f>
        <v>#NAME?</v>
      </c>
      <c r="AE25" t="e">
        <f t="shared" ca="1" si="13"/>
        <v>#NAME?</v>
      </c>
      <c r="AF25" t="e">
        <f t="shared" ca="1" si="14"/>
        <v>#NAME?</v>
      </c>
      <c r="AG25" t="e">
        <f t="shared" ca="1" si="15"/>
        <v>#NAME?</v>
      </c>
      <c r="AH25" t="e">
        <f ca="1">QDIST(AE25,COUNT(AB$11:AB$16),AC$17)</f>
        <v>#NAME?</v>
      </c>
      <c r="AI25" t="e">
        <f t="shared" ca="1" si="16"/>
        <v>#NAME?</v>
      </c>
      <c r="AJ25" t="e">
        <f t="shared" ca="1" si="17"/>
        <v>#NAME?</v>
      </c>
    </row>
    <row r="26" spans="1:46" x14ac:dyDescent="0.35">
      <c r="R26">
        <f>R12</f>
        <v>10</v>
      </c>
      <c r="S26">
        <f>R14</f>
        <v>20</v>
      </c>
      <c r="T26">
        <f>ABS(S12-S14)</f>
        <v>13.024999999999999</v>
      </c>
      <c r="U26" t="e">
        <f t="shared" ca="1" si="9"/>
        <v>#NAME?</v>
      </c>
      <c r="V26" t="e">
        <f t="shared" ca="1" si="10"/>
        <v>#NAME?</v>
      </c>
      <c r="W26" t="e">
        <f t="shared" ca="1" si="11"/>
        <v>#NAME?</v>
      </c>
      <c r="X26" t="e">
        <f ca="1">QDIST(U26,COUNT(S$11:S$16),U$17)</f>
        <v>#NAME?</v>
      </c>
      <c r="Y26" t="e">
        <f t="shared" ca="1" si="12"/>
        <v>#NAME?</v>
      </c>
      <c r="AA26">
        <f>AA12</f>
        <v>10</v>
      </c>
      <c r="AB26">
        <f>AA14</f>
        <v>20</v>
      </c>
      <c r="AC26">
        <f>ABS(AB12-AB14)</f>
        <v>13.024999999999999</v>
      </c>
      <c r="AD26" t="e">
        <f t="array" aca="1" ref="AD26" ca="1">STDERR(MSUB(C4:C7,E4:E7))</f>
        <v>#NAME?</v>
      </c>
      <c r="AE26" t="e">
        <f t="shared" ca="1" si="13"/>
        <v>#NAME?</v>
      </c>
      <c r="AF26" t="e">
        <f t="shared" ca="1" si="14"/>
        <v>#NAME?</v>
      </c>
      <c r="AG26" t="e">
        <f t="shared" ca="1" si="15"/>
        <v>#NAME?</v>
      </c>
      <c r="AH26" t="e">
        <f ca="1">QDIST(AE26,COUNT(AB$11:AB$16),AC$17)</f>
        <v>#NAME?</v>
      </c>
      <c r="AI26" t="e">
        <f t="shared" ca="1" si="16"/>
        <v>#NAME?</v>
      </c>
      <c r="AJ26" t="e">
        <f t="shared" ca="1" si="17"/>
        <v>#NAME?</v>
      </c>
    </row>
    <row r="27" spans="1:46" x14ac:dyDescent="0.35">
      <c r="R27">
        <f>R12</f>
        <v>10</v>
      </c>
      <c r="S27">
        <f>R15</f>
        <v>25</v>
      </c>
      <c r="T27">
        <f>ABS(S12-S15)</f>
        <v>13.274999999999999</v>
      </c>
      <c r="U27" t="e">
        <f t="shared" ca="1" si="9"/>
        <v>#NAME?</v>
      </c>
      <c r="V27" t="e">
        <f t="shared" ca="1" si="10"/>
        <v>#NAME?</v>
      </c>
      <c r="W27" t="e">
        <f t="shared" ca="1" si="11"/>
        <v>#NAME?</v>
      </c>
      <c r="X27" t="e">
        <f ca="1">QDIST(U27,COUNT(S$11:S$16),U$17)</f>
        <v>#NAME?</v>
      </c>
      <c r="Y27" t="e">
        <f t="shared" ca="1" si="12"/>
        <v>#NAME?</v>
      </c>
      <c r="AA27">
        <f>AA12</f>
        <v>10</v>
      </c>
      <c r="AB27">
        <f>AA15</f>
        <v>25</v>
      </c>
      <c r="AC27">
        <f>ABS(AB12-AB15)</f>
        <v>13.274999999999999</v>
      </c>
      <c r="AD27" t="e">
        <f t="array" aca="1" ref="AD27" ca="1">STDERR(MSUB(C4:C7,F4:F7))</f>
        <v>#NAME?</v>
      </c>
      <c r="AE27" t="e">
        <f t="shared" ca="1" si="13"/>
        <v>#NAME?</v>
      </c>
      <c r="AF27" t="e">
        <f t="shared" ca="1" si="14"/>
        <v>#NAME?</v>
      </c>
      <c r="AG27" t="e">
        <f t="shared" ca="1" si="15"/>
        <v>#NAME?</v>
      </c>
      <c r="AH27" t="e">
        <f ca="1">QDIST(AE27,COUNT(AB$11:AB$16),AC$17)</f>
        <v>#NAME?</v>
      </c>
      <c r="AI27" t="e">
        <f t="shared" ca="1" si="16"/>
        <v>#NAME?</v>
      </c>
      <c r="AJ27" t="e">
        <f t="shared" ca="1" si="17"/>
        <v>#NAME?</v>
      </c>
    </row>
    <row r="28" spans="1:46" x14ac:dyDescent="0.35">
      <c r="R28">
        <f>R12</f>
        <v>10</v>
      </c>
      <c r="S28">
        <f>R16</f>
        <v>30</v>
      </c>
      <c r="T28">
        <f>ABS(S12-S16)</f>
        <v>13.799999999999997</v>
      </c>
      <c r="U28" t="e">
        <f t="shared" ca="1" si="9"/>
        <v>#NAME?</v>
      </c>
      <c r="V28" t="e">
        <f t="shared" ca="1" si="10"/>
        <v>#NAME?</v>
      </c>
      <c r="W28" t="e">
        <f t="shared" ca="1" si="11"/>
        <v>#NAME?</v>
      </c>
      <c r="X28" t="e">
        <f ca="1">QDIST(U28,COUNT(S$11:S$16),U$17)</f>
        <v>#NAME?</v>
      </c>
      <c r="Y28" t="e">
        <f t="shared" ca="1" si="12"/>
        <v>#NAME?</v>
      </c>
      <c r="AA28">
        <f>AA12</f>
        <v>10</v>
      </c>
      <c r="AB28">
        <f>AA16</f>
        <v>30</v>
      </c>
      <c r="AC28">
        <f>ABS(AB12-AB16)</f>
        <v>13.799999999999997</v>
      </c>
      <c r="AD28" t="e">
        <f t="array" aca="1" ref="AD28" ca="1">STDERR(MSUB(C4:C7,G4:G7))</f>
        <v>#NAME?</v>
      </c>
      <c r="AE28" t="e">
        <f t="shared" ca="1" si="13"/>
        <v>#NAME?</v>
      </c>
      <c r="AF28" t="e">
        <f t="shared" ca="1" si="14"/>
        <v>#NAME?</v>
      </c>
      <c r="AG28" t="e">
        <f t="shared" ca="1" si="15"/>
        <v>#NAME?</v>
      </c>
      <c r="AH28" t="e">
        <f ca="1">QDIST(AE28,COUNT(AB$11:AB$16),AC$17)</f>
        <v>#NAME?</v>
      </c>
      <c r="AI28" t="e">
        <f t="shared" ca="1" si="16"/>
        <v>#NAME?</v>
      </c>
      <c r="AJ28" t="e">
        <f t="shared" ca="1" si="17"/>
        <v>#NAME?</v>
      </c>
    </row>
    <row r="29" spans="1:46" x14ac:dyDescent="0.35">
      <c r="R29">
        <f>R13</f>
        <v>15</v>
      </c>
      <c r="S29">
        <f>R14</f>
        <v>20</v>
      </c>
      <c r="T29">
        <f>ABS(S13-S14)</f>
        <v>1.4249999999999998</v>
      </c>
      <c r="U29" t="e">
        <f t="shared" ca="1" si="9"/>
        <v>#NAME?</v>
      </c>
      <c r="V29" t="e">
        <f t="shared" ca="1" si="10"/>
        <v>#NAME?</v>
      </c>
      <c r="W29" t="e">
        <f t="shared" ca="1" si="11"/>
        <v>#NAME?</v>
      </c>
      <c r="X29" t="e">
        <f ca="1">QDIST(U29,COUNT(S$11:S$16),U$17)</f>
        <v>#NAME?</v>
      </c>
      <c r="Y29" t="e">
        <f t="shared" ca="1" si="12"/>
        <v>#NAME?</v>
      </c>
      <c r="AA29">
        <f>AA13</f>
        <v>15</v>
      </c>
      <c r="AB29">
        <f>AA14</f>
        <v>20</v>
      </c>
      <c r="AC29">
        <f>ABS(AB13-AB14)</f>
        <v>1.4249999999999998</v>
      </c>
      <c r="AD29" t="e">
        <f t="array" aca="1" ref="AD29" ca="1">STDERR(MSUB(D4:D7,E4:E7))</f>
        <v>#NAME?</v>
      </c>
      <c r="AE29" t="e">
        <f t="shared" ca="1" si="13"/>
        <v>#NAME?</v>
      </c>
      <c r="AF29" t="e">
        <f t="shared" ca="1" si="14"/>
        <v>#NAME?</v>
      </c>
      <c r="AG29" t="e">
        <f t="shared" ca="1" si="15"/>
        <v>#NAME?</v>
      </c>
      <c r="AH29" t="e">
        <f ca="1">QDIST(AE29,COUNT(AB$11:AB$16),AC$17)</f>
        <v>#NAME?</v>
      </c>
      <c r="AI29" t="e">
        <f t="shared" ca="1" si="16"/>
        <v>#NAME?</v>
      </c>
      <c r="AJ29" t="e">
        <f t="shared" ca="1" si="17"/>
        <v>#NAME?</v>
      </c>
    </row>
    <row r="30" spans="1:46" x14ac:dyDescent="0.35">
      <c r="R30">
        <f>R13</f>
        <v>15</v>
      </c>
      <c r="S30">
        <f>R15</f>
        <v>25</v>
      </c>
      <c r="T30">
        <f>ABS(S13-S15)</f>
        <v>1.6750000000000003</v>
      </c>
      <c r="U30" t="e">
        <f t="shared" ca="1" si="9"/>
        <v>#NAME?</v>
      </c>
      <c r="V30" t="e">
        <f t="shared" ca="1" si="10"/>
        <v>#NAME?</v>
      </c>
      <c r="W30" t="e">
        <f t="shared" ca="1" si="11"/>
        <v>#NAME?</v>
      </c>
      <c r="X30" t="e">
        <f ca="1">QDIST(U30,COUNT(S$11:S$16),U$17)</f>
        <v>#NAME?</v>
      </c>
      <c r="Y30" t="e">
        <f t="shared" ca="1" si="12"/>
        <v>#NAME?</v>
      </c>
      <c r="AA30">
        <f>AA13</f>
        <v>15</v>
      </c>
      <c r="AB30">
        <f>AA15</f>
        <v>25</v>
      </c>
      <c r="AC30">
        <f>ABS(AB13-AB15)</f>
        <v>1.6750000000000003</v>
      </c>
      <c r="AD30" t="e">
        <f t="array" aca="1" ref="AD30" ca="1">STDERR(MSUB(D4:D7,F4:F7))</f>
        <v>#NAME?</v>
      </c>
      <c r="AE30" t="e">
        <f t="shared" ca="1" si="13"/>
        <v>#NAME?</v>
      </c>
      <c r="AF30" t="e">
        <f t="shared" ca="1" si="14"/>
        <v>#NAME?</v>
      </c>
      <c r="AG30" t="e">
        <f t="shared" ca="1" si="15"/>
        <v>#NAME?</v>
      </c>
      <c r="AH30" t="e">
        <f ca="1">QDIST(AE30,COUNT(AB$11:AB$16),AC$17)</f>
        <v>#NAME?</v>
      </c>
      <c r="AI30" t="e">
        <f t="shared" ca="1" si="16"/>
        <v>#NAME?</v>
      </c>
      <c r="AJ30" t="e">
        <f t="shared" ca="1" si="17"/>
        <v>#NAME?</v>
      </c>
    </row>
    <row r="31" spans="1:46" x14ac:dyDescent="0.35">
      <c r="R31">
        <f>R13</f>
        <v>15</v>
      </c>
      <c r="S31">
        <f>R16</f>
        <v>30</v>
      </c>
      <c r="T31">
        <f>ABS(S13-S16)</f>
        <v>2.2000000000000002</v>
      </c>
      <c r="U31" t="e">
        <f t="shared" ca="1" si="9"/>
        <v>#NAME?</v>
      </c>
      <c r="V31" t="e">
        <f t="shared" ca="1" si="10"/>
        <v>#NAME?</v>
      </c>
      <c r="W31" t="e">
        <f t="shared" ca="1" si="11"/>
        <v>#NAME?</v>
      </c>
      <c r="X31" t="e">
        <f ca="1">QDIST(U31,COUNT(S$11:S$16),U$17)</f>
        <v>#NAME?</v>
      </c>
      <c r="Y31" t="e">
        <f t="shared" ca="1" si="12"/>
        <v>#NAME?</v>
      </c>
      <c r="AA31">
        <f>AA13</f>
        <v>15</v>
      </c>
      <c r="AB31">
        <f>AA16</f>
        <v>30</v>
      </c>
      <c r="AC31">
        <f>ABS(AB13-AB16)</f>
        <v>2.2000000000000002</v>
      </c>
      <c r="AD31" t="e">
        <f t="array" aca="1" ref="AD31" ca="1">STDERR(MSUB(D4:D7,G4:G7))</f>
        <v>#NAME?</v>
      </c>
      <c r="AE31" t="e">
        <f t="shared" ca="1" si="13"/>
        <v>#NAME?</v>
      </c>
      <c r="AF31" t="e">
        <f t="shared" ca="1" si="14"/>
        <v>#NAME?</v>
      </c>
      <c r="AG31" t="e">
        <f t="shared" ca="1" si="15"/>
        <v>#NAME?</v>
      </c>
      <c r="AH31" t="e">
        <f ca="1">QDIST(AE31,COUNT(AB$11:AB$16),AC$17)</f>
        <v>#NAME?</v>
      </c>
      <c r="AI31" t="e">
        <f t="shared" ca="1" si="16"/>
        <v>#NAME?</v>
      </c>
      <c r="AJ31" t="e">
        <f t="shared" ca="1" si="17"/>
        <v>#NAME?</v>
      </c>
    </row>
    <row r="32" spans="1:46" x14ac:dyDescent="0.35">
      <c r="R32">
        <f>R14</f>
        <v>20</v>
      </c>
      <c r="S32">
        <f>R15</f>
        <v>25</v>
      </c>
      <c r="T32">
        <f>ABS(S14-S15)</f>
        <v>0.25000000000000044</v>
      </c>
      <c r="U32" t="e">
        <f t="shared" ca="1" si="9"/>
        <v>#NAME?</v>
      </c>
      <c r="V32" t="e">
        <f t="shared" ca="1" si="10"/>
        <v>#NAME?</v>
      </c>
      <c r="W32" t="e">
        <f t="shared" ca="1" si="11"/>
        <v>#NAME?</v>
      </c>
      <c r="X32" t="e">
        <f ca="1">QDIST(U32,COUNT(S$11:S$16),U$17)</f>
        <v>#NAME?</v>
      </c>
      <c r="Y32" t="e">
        <f t="shared" ca="1" si="12"/>
        <v>#NAME?</v>
      </c>
      <c r="AA32">
        <f>AA14</f>
        <v>20</v>
      </c>
      <c r="AB32">
        <f>AA15</f>
        <v>25</v>
      </c>
      <c r="AC32">
        <f>ABS(AB14-AB15)</f>
        <v>0.25000000000000044</v>
      </c>
      <c r="AD32" t="e">
        <f t="array" aca="1" ref="AD32" ca="1">STDERR(MSUB(E4:E7,F4:F7))</f>
        <v>#NAME?</v>
      </c>
      <c r="AE32" t="e">
        <f t="shared" ca="1" si="13"/>
        <v>#NAME?</v>
      </c>
      <c r="AF32" t="e">
        <f t="shared" ca="1" si="14"/>
        <v>#NAME?</v>
      </c>
      <c r="AG32" t="e">
        <f t="shared" ca="1" si="15"/>
        <v>#NAME?</v>
      </c>
      <c r="AH32" t="e">
        <f ca="1">QDIST(AE32,COUNT(AB$11:AB$16),AC$17)</f>
        <v>#NAME?</v>
      </c>
      <c r="AI32" t="e">
        <f t="shared" ca="1" si="16"/>
        <v>#NAME?</v>
      </c>
      <c r="AJ32" t="e">
        <f t="shared" ca="1" si="17"/>
        <v>#NAME?</v>
      </c>
    </row>
    <row r="33" spans="18:36" x14ac:dyDescent="0.35">
      <c r="R33">
        <f>R14</f>
        <v>20</v>
      </c>
      <c r="S33">
        <f>R16</f>
        <v>30</v>
      </c>
      <c r="T33">
        <f>ABS(S14-S16)</f>
        <v>0.77500000000000036</v>
      </c>
      <c r="U33" t="e">
        <f t="shared" ca="1" si="9"/>
        <v>#NAME?</v>
      </c>
      <c r="V33" t="e">
        <f t="shared" ca="1" si="10"/>
        <v>#NAME?</v>
      </c>
      <c r="W33" t="e">
        <f t="shared" ca="1" si="11"/>
        <v>#NAME?</v>
      </c>
      <c r="X33" t="e">
        <f ca="1">QDIST(U33,COUNT(S$11:S$16),U$17)</f>
        <v>#NAME?</v>
      </c>
      <c r="Y33" t="e">
        <f t="shared" ca="1" si="12"/>
        <v>#NAME?</v>
      </c>
      <c r="AA33">
        <f>AA14</f>
        <v>20</v>
      </c>
      <c r="AB33">
        <f>AA16</f>
        <v>30</v>
      </c>
      <c r="AC33">
        <f>ABS(AB14-AB16)</f>
        <v>0.77500000000000036</v>
      </c>
      <c r="AD33" t="e">
        <f t="array" aca="1" ref="AD33" ca="1">STDERR(MSUB(E4:E7,G4:G7))</f>
        <v>#NAME?</v>
      </c>
      <c r="AE33" t="e">
        <f t="shared" ca="1" si="13"/>
        <v>#NAME?</v>
      </c>
      <c r="AF33" t="e">
        <f t="shared" ca="1" si="14"/>
        <v>#NAME?</v>
      </c>
      <c r="AG33" t="e">
        <f t="shared" ca="1" si="15"/>
        <v>#NAME?</v>
      </c>
      <c r="AH33" t="e">
        <f ca="1">QDIST(AE33,COUNT(AB$11:AB$16),AC$17)</f>
        <v>#NAME?</v>
      </c>
      <c r="AI33" t="e">
        <f t="shared" ca="1" si="16"/>
        <v>#NAME?</v>
      </c>
      <c r="AJ33" t="e">
        <f t="shared" ca="1" si="17"/>
        <v>#NAME?</v>
      </c>
    </row>
    <row r="34" spans="18:36" x14ac:dyDescent="0.35">
      <c r="R34" s="8">
        <f>R15</f>
        <v>25</v>
      </c>
      <c r="S34" s="8">
        <f>R16</f>
        <v>30</v>
      </c>
      <c r="T34" s="8">
        <f>ABS(S15-S16)</f>
        <v>0.52499999999999991</v>
      </c>
      <c r="U34" s="8" t="e">
        <f t="shared" ca="1" si="9"/>
        <v>#NAME?</v>
      </c>
      <c r="V34" s="8" t="e">
        <f t="shared" ca="1" si="10"/>
        <v>#NAME?</v>
      </c>
      <c r="W34" s="8" t="e">
        <f t="shared" ca="1" si="11"/>
        <v>#NAME?</v>
      </c>
      <c r="X34" s="8" t="e">
        <f ca="1">QDIST(U34,COUNT(S$11:S$16),U$17)</f>
        <v>#NAME?</v>
      </c>
      <c r="Y34" s="8" t="e">
        <f t="shared" ca="1" si="12"/>
        <v>#NAME?</v>
      </c>
      <c r="AA34" s="8">
        <f>AA15</f>
        <v>25</v>
      </c>
      <c r="AB34" s="8">
        <f>AA16</f>
        <v>30</v>
      </c>
      <c r="AC34" s="8">
        <f>ABS(AB15-AB16)</f>
        <v>0.52499999999999991</v>
      </c>
      <c r="AD34" s="8" t="e">
        <f t="array" aca="1" ref="AD34" ca="1">STDERR(MSUB(F4:F7,G4:G7))</f>
        <v>#NAME?</v>
      </c>
      <c r="AE34" s="8" t="e">
        <f t="shared" ca="1" si="13"/>
        <v>#NAME?</v>
      </c>
      <c r="AF34" s="8" t="e">
        <f t="shared" ca="1" si="14"/>
        <v>#NAME?</v>
      </c>
      <c r="AG34" s="8" t="e">
        <f t="shared" ca="1" si="15"/>
        <v>#NAME?</v>
      </c>
      <c r="AH34" s="8" t="e">
        <f ca="1">QDIST(AE34,COUNT(AB$11:AB$16),AC$17)</f>
        <v>#NAME?</v>
      </c>
      <c r="AI34" s="8" t="e">
        <f t="shared" ca="1" si="16"/>
        <v>#NAME?</v>
      </c>
      <c r="AJ34" s="8" t="e">
        <f t="shared" ca="1" si="17"/>
        <v>#NAME?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RCBD</vt:lpstr>
      <vt:lpstr>RCBD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2025-12-31T17:07:20Z</dcterms:created>
  <dcterms:modified xsi:type="dcterms:W3CDTF">2025-12-31T17:13:04Z</dcterms:modified>
</cp:coreProperties>
</file>