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00538B4-2691-4746-846E-78CCB46BC3B9}" xr6:coauthVersionLast="47" xr6:coauthVersionMax="47" xr10:uidLastSave="{00000000-0000-0000-0000-000000000000}"/>
  <bookViews>
    <workbookView xWindow="-110" yWindow="-110" windowWidth="19420" windowHeight="10300" xr2:uid="{F97EEB21-8269-4EC0-9A5A-2F9EEA8F7C28}"/>
  </bookViews>
  <sheets>
    <sheet name="Title" sheetId="2" r:id="rId1"/>
    <sheet name="RCBD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6" i="1" l="1"/>
  <c r="Z25" i="1"/>
  <c r="Z24" i="1"/>
  <c r="AI23" i="1"/>
  <c r="Z23" i="1"/>
  <c r="AI22" i="1"/>
  <c r="Z22" i="1"/>
  <c r="AI21" i="1"/>
  <c r="Z21" i="1"/>
  <c r="AI20" i="1"/>
  <c r="Z20" i="1"/>
  <c r="AY19" i="1"/>
  <c r="AI19" i="1"/>
  <c r="AB22" i="1"/>
  <c r="AB19" i="1" a="1"/>
  <c r="AB23" i="1" s="1"/>
  <c r="Z19" i="1"/>
  <c r="S24" i="1"/>
  <c r="S19" i="1" a="1"/>
  <c r="S26" i="1" s="1"/>
  <c r="AY18" i="1"/>
  <c r="AC18" i="1" a="1"/>
  <c r="AD18" i="1" s="1"/>
  <c r="T18" i="1" a="1"/>
  <c r="T24" i="1" s="1"/>
  <c r="AD15" i="1"/>
  <c r="U15" i="1"/>
  <c r="AC13" i="1"/>
  <c r="T13" i="1"/>
  <c r="AM8" i="1" s="1"/>
  <c r="AL11" i="1"/>
  <c r="AM9" i="1"/>
  <c r="AC9" i="1"/>
  <c r="AC15" i="1" s="1"/>
  <c r="AC14" i="1" s="1"/>
  <c r="T9" i="1"/>
  <c r="T15" i="1" s="1"/>
  <c r="C3" i="1"/>
  <c r="D3" i="1" s="1"/>
  <c r="E3" i="1" s="1"/>
  <c r="F3" i="1" s="1"/>
  <c r="G3" i="1" s="1"/>
  <c r="AC19" i="1" l="1"/>
  <c r="AH19" i="1" s="1"/>
  <c r="AD19" i="1"/>
  <c r="U18" i="1"/>
  <c r="AC20" i="1"/>
  <c r="T19" i="1"/>
  <c r="U19" i="1"/>
  <c r="T20" i="1"/>
  <c r="T23" i="1"/>
  <c r="U24" i="1"/>
  <c r="V24" i="1" s="1"/>
  <c r="T25" i="1"/>
  <c r="U25" i="1"/>
  <c r="T26" i="1"/>
  <c r="AM11" i="1"/>
  <c r="T14" i="1"/>
  <c r="AD20" i="1"/>
  <c r="U20" i="1"/>
  <c r="U26" i="1"/>
  <c r="AC21" i="1"/>
  <c r="S19" i="1"/>
  <c r="T21" i="1"/>
  <c r="AD21" i="1"/>
  <c r="S20" i="1"/>
  <c r="S21" i="1"/>
  <c r="U21" i="1"/>
  <c r="AC22" i="1"/>
  <c r="AB19" i="1"/>
  <c r="T22" i="1"/>
  <c r="AD22" i="1"/>
  <c r="S22" i="1"/>
  <c r="AB20" i="1"/>
  <c r="U22" i="1"/>
  <c r="AC23" i="1"/>
  <c r="S23" i="1"/>
  <c r="AB21" i="1"/>
  <c r="AD23" i="1"/>
  <c r="U23" i="1"/>
  <c r="AC18" i="1"/>
  <c r="S25" i="1"/>
  <c r="T18" i="1"/>
  <c r="U13" i="1" s="1"/>
  <c r="T6" i="1" s="1"/>
  <c r="T7" i="1" s="1"/>
  <c r="AG19" i="1" l="1"/>
  <c r="AG20" i="1"/>
  <c r="V25" i="1"/>
  <c r="W25" i="1" s="1"/>
  <c r="V20" i="1"/>
  <c r="W20" i="1" s="1"/>
  <c r="V23" i="1"/>
  <c r="W23" i="1" s="1"/>
  <c r="U14" i="1"/>
  <c r="V14" i="1" s="1"/>
  <c r="T8" i="1" s="1"/>
  <c r="V13" i="1"/>
  <c r="T5" i="1"/>
  <c r="V26" i="1"/>
  <c r="W26" i="1" s="1"/>
  <c r="AH20" i="1"/>
  <c r="Y26" i="1"/>
  <c r="V19" i="1"/>
  <c r="W19" i="1" s="1"/>
  <c r="AE19" i="1"/>
  <c r="AF19" i="1" s="1"/>
  <c r="Y19" i="1"/>
  <c r="X19" i="1"/>
  <c r="AE20" i="1"/>
  <c r="AF20" i="1" s="1"/>
  <c r="X20" i="1"/>
  <c r="Y24" i="1"/>
  <c r="Y18" i="1"/>
  <c r="X18" i="1"/>
  <c r="V18" i="1"/>
  <c r="W18" i="1" s="1"/>
  <c r="W24" i="1"/>
  <c r="AL10" i="1"/>
  <c r="AN10" i="1" s="1"/>
  <c r="W7" i="1"/>
  <c r="X24" i="1"/>
  <c r="AE18" i="1"/>
  <c r="AF18" i="1" s="1"/>
  <c r="AH18" i="1"/>
  <c r="AG18" i="1"/>
  <c r="AD13" i="1"/>
  <c r="Y21" i="1"/>
  <c r="X21" i="1"/>
  <c r="V21" i="1"/>
  <c r="W21" i="1" s="1"/>
  <c r="V22" i="1"/>
  <c r="W22" i="1" s="1"/>
  <c r="Y22" i="1"/>
  <c r="X22" i="1"/>
  <c r="AH22" i="1"/>
  <c r="AG22" i="1"/>
  <c r="AE22" i="1"/>
  <c r="AF22" i="1" s="1"/>
  <c r="X23" i="1"/>
  <c r="X26" i="1"/>
  <c r="AM10" i="1"/>
  <c r="Y23" i="1"/>
  <c r="AH23" i="1"/>
  <c r="AG23" i="1"/>
  <c r="AE23" i="1"/>
  <c r="AF23" i="1" s="1"/>
  <c r="X25" i="1"/>
  <c r="Y20" i="1"/>
  <c r="AH21" i="1"/>
  <c r="AG21" i="1"/>
  <c r="AE21" i="1"/>
  <c r="AF21" i="1" s="1"/>
  <c r="Y25" i="1"/>
  <c r="W5" i="1" l="1"/>
  <c r="W6" i="1" s="1"/>
  <c r="AC6" i="1"/>
  <c r="AE13" i="1"/>
  <c r="AL9" i="1"/>
  <c r="AD14" i="1"/>
  <c r="W13" i="1"/>
  <c r="X13" i="1" s="1"/>
  <c r="Y13" i="1" s="1"/>
  <c r="AQ9" i="1" l="1"/>
  <c r="AN9" i="1"/>
  <c r="AO9" i="1" s="1"/>
  <c r="AP9" i="1" s="1"/>
  <c r="AL8" i="1"/>
  <c r="AC7" i="1"/>
  <c r="AC5" i="1"/>
  <c r="AE14" i="1"/>
  <c r="AC8" i="1" s="1"/>
  <c r="AF5" i="1"/>
  <c r="AF6" i="1" s="1"/>
  <c r="AF7" i="1"/>
  <c r="AF13" i="1" l="1"/>
  <c r="AG13" i="1" s="1"/>
  <c r="AH13" i="1" s="1"/>
  <c r="AQ8" i="1"/>
  <c r="AN8" i="1"/>
  <c r="AO8" i="1" s="1"/>
  <c r="AP8" i="1" s="1"/>
</calcChain>
</file>

<file path=xl/sharedStrings.xml><?xml version="1.0" encoding="utf-8"?>
<sst xmlns="http://schemas.openxmlformats.org/spreadsheetml/2006/main" count="128" uniqueCount="58">
  <si>
    <t xml:space="preserve">RCBD with missing data via Regression </t>
  </si>
  <si>
    <t>T10</t>
  </si>
  <si>
    <t>T15</t>
  </si>
  <si>
    <t>T20</t>
  </si>
  <si>
    <t>T25</t>
  </si>
  <si>
    <t>T30</t>
  </si>
  <si>
    <t>F2</t>
  </si>
  <si>
    <t>F3</t>
  </si>
  <si>
    <t>F4</t>
  </si>
  <si>
    <t>Yield</t>
  </si>
  <si>
    <t>Regression Analysis</t>
  </si>
  <si>
    <t>Randomized Complete Block Design</t>
  </si>
  <si>
    <t>Field 1</t>
  </si>
  <si>
    <t>OVERALL FIT</t>
  </si>
  <si>
    <t>Using Regression</t>
  </si>
  <si>
    <t>ANOVA (Complete Regression)</t>
  </si>
  <si>
    <t>Alpha</t>
  </si>
  <si>
    <t>Field 2</t>
  </si>
  <si>
    <t>Multiple R</t>
  </si>
  <si>
    <t>AIC</t>
  </si>
  <si>
    <t>df</t>
  </si>
  <si>
    <t>SS</t>
  </si>
  <si>
    <t>MS</t>
  </si>
  <si>
    <t>F</t>
  </si>
  <si>
    <t>p-value</t>
  </si>
  <si>
    <t>sig</t>
  </si>
  <si>
    <t>Field 3</t>
  </si>
  <si>
    <t>R Square</t>
  </si>
  <si>
    <t>AICc</t>
  </si>
  <si>
    <t>ANOVA</t>
  </si>
  <si>
    <t>Regression</t>
  </si>
  <si>
    <t>yes</t>
  </si>
  <si>
    <t>Field 4</t>
  </si>
  <si>
    <t>Adjusted R Square</t>
  </si>
  <si>
    <t>SBC</t>
  </si>
  <si>
    <t>Sources</t>
  </si>
  <si>
    <t>P value</t>
  </si>
  <si>
    <t>P Eta-sq</t>
  </si>
  <si>
    <t>Residual</t>
  </si>
  <si>
    <t>Standard Error</t>
  </si>
  <si>
    <t>Blocks</t>
  </si>
  <si>
    <t>Total</t>
  </si>
  <si>
    <t>Observations</t>
  </si>
  <si>
    <t>Groups</t>
  </si>
  <si>
    <t>Error</t>
  </si>
  <si>
    <t>ANOVA (Subset Regression)</t>
  </si>
  <si>
    <t>ANOVA (RCBD via Regression)</t>
  </si>
  <si>
    <t>coeff</t>
  </si>
  <si>
    <t>std err</t>
  </si>
  <si>
    <t>t stat</t>
  </si>
  <si>
    <t>lower</t>
  </si>
  <si>
    <t>upper</t>
  </si>
  <si>
    <t>vif</t>
  </si>
  <si>
    <t>Intercept</t>
  </si>
  <si>
    <t>Real Statistics Using Excel</t>
  </si>
  <si>
    <t>Updated</t>
  </si>
  <si>
    <t>Copyright © 2013 - 2025 Charles Zaiontz</t>
  </si>
  <si>
    <t>RCBD with missing data via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</si>
</sst>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4" xfId="0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164" fontId="0" fillId="0" borderId="4" xfId="0" applyNumberFormat="1" applyBorder="1"/>
    <xf numFmtId="164" fontId="0" fillId="0" borderId="0" xfId="0" applyNumberFormat="1"/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0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DEsign"/>
      <definedName name="RegCoeff"/>
      <definedName name="VIF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DFBB-ADDF-4979-A822-EBBA0A719E17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54</v>
      </c>
    </row>
    <row r="2" spans="1:13" x14ac:dyDescent="0.35">
      <c r="A2" t="s">
        <v>57</v>
      </c>
    </row>
    <row r="4" spans="1:13" x14ac:dyDescent="0.35">
      <c r="A4" t="s">
        <v>55</v>
      </c>
      <c r="B4" s="25">
        <v>46022</v>
      </c>
    </row>
    <row r="6" spans="1:13" x14ac:dyDescent="0.35">
      <c r="A6" s="26" t="s">
        <v>56</v>
      </c>
    </row>
    <row r="10" spans="1:13" ht="18.5" x14ac:dyDescent="0.45">
      <c r="M1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AE81-C583-443F-A739-85D4BC58DDB6}">
  <sheetPr codeName="Sheet22"/>
  <dimension ref="A1:AY26"/>
  <sheetViews>
    <sheetView workbookViewId="0"/>
  </sheetViews>
  <sheetFormatPr defaultRowHeight="14.5" x14ac:dyDescent="0.35"/>
  <cols>
    <col min="1" max="1" width="7.453125" customWidth="1"/>
    <col min="2" max="7" width="7.26953125" customWidth="1"/>
    <col min="8" max="8" width="4.81640625" customWidth="1"/>
    <col min="9" max="16" width="3.81640625" customWidth="1"/>
    <col min="17" max="17" width="5.81640625" customWidth="1"/>
    <col min="19" max="19" width="16.81640625" customWidth="1"/>
    <col min="28" max="28" width="17.1796875" customWidth="1"/>
  </cols>
  <sheetData>
    <row r="1" spans="1:51" x14ac:dyDescent="0.35">
      <c r="A1" s="1" t="s">
        <v>0</v>
      </c>
    </row>
    <row r="2" spans="1:51" x14ac:dyDescent="0.35"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  <c r="Q2" s="2" t="s">
        <v>9</v>
      </c>
      <c r="S2" t="s">
        <v>10</v>
      </c>
      <c r="AB2" t="s">
        <v>10</v>
      </c>
      <c r="AK2" t="s">
        <v>11</v>
      </c>
    </row>
    <row r="3" spans="1:51" x14ac:dyDescent="0.35">
      <c r="B3">
        <v>5</v>
      </c>
      <c r="C3">
        <f>B3+5</f>
        <v>10</v>
      </c>
      <c r="D3">
        <f>C3+5</f>
        <v>15</v>
      </c>
      <c r="E3">
        <f>D3+5</f>
        <v>20</v>
      </c>
      <c r="F3">
        <f>E3+5</f>
        <v>25</v>
      </c>
      <c r="G3">
        <f>F3+5</f>
        <v>30</v>
      </c>
      <c r="I3" s="3">
        <v>0</v>
      </c>
      <c r="J3" s="4">
        <v>0</v>
      </c>
      <c r="K3" s="4">
        <v>0</v>
      </c>
      <c r="L3" s="4">
        <v>0</v>
      </c>
      <c r="M3" s="5">
        <v>0</v>
      </c>
      <c r="N3" s="3">
        <v>0</v>
      </c>
      <c r="O3" s="4">
        <v>0</v>
      </c>
      <c r="P3" s="5">
        <v>0</v>
      </c>
      <c r="Q3" s="6">
        <v>9.7000000000000011</v>
      </c>
    </row>
    <row r="4" spans="1:51" ht="15" thickBot="1" x14ac:dyDescent="0.4">
      <c r="A4" t="s">
        <v>12</v>
      </c>
      <c r="B4" s="7">
        <v>9.7000000000000011</v>
      </c>
      <c r="C4" s="8"/>
      <c r="D4" s="8">
        <v>8.3000000000000007</v>
      </c>
      <c r="E4" s="8">
        <v>6.3</v>
      </c>
      <c r="F4" s="8">
        <v>6.7</v>
      </c>
      <c r="G4" s="6">
        <v>5.8</v>
      </c>
      <c r="I4" s="9">
        <v>0</v>
      </c>
      <c r="J4">
        <v>0</v>
      </c>
      <c r="K4">
        <v>0</v>
      </c>
      <c r="L4">
        <v>0</v>
      </c>
      <c r="M4" s="10">
        <v>0</v>
      </c>
      <c r="N4" s="9">
        <v>1</v>
      </c>
      <c r="O4">
        <v>0</v>
      </c>
      <c r="P4" s="10">
        <v>0</v>
      </c>
      <c r="Q4" s="11">
        <v>13</v>
      </c>
      <c r="S4" s="12" t="s">
        <v>13</v>
      </c>
      <c r="T4" s="12"/>
      <c r="V4" s="12"/>
      <c r="W4" s="12"/>
      <c r="AB4" s="12" t="s">
        <v>13</v>
      </c>
      <c r="AC4" s="12"/>
      <c r="AE4" s="12"/>
      <c r="AF4" s="12"/>
      <c r="AK4" t="s">
        <v>14</v>
      </c>
      <c r="AS4" t="s">
        <v>15</v>
      </c>
      <c r="AW4" s="2" t="s">
        <v>16</v>
      </c>
      <c r="AX4" s="2">
        <v>0.05</v>
      </c>
    </row>
    <row r="5" spans="1:51" ht="15" thickTop="1" x14ac:dyDescent="0.35">
      <c r="A5" t="s">
        <v>17</v>
      </c>
      <c r="B5" s="13">
        <v>13</v>
      </c>
      <c r="C5" s="14">
        <v>20.2</v>
      </c>
      <c r="D5" s="14">
        <v>6.4</v>
      </c>
      <c r="E5" s="14">
        <v>6</v>
      </c>
      <c r="F5" s="14">
        <v>5.1999999999999993</v>
      </c>
      <c r="G5" s="11">
        <v>3.6</v>
      </c>
      <c r="I5" s="9">
        <v>0</v>
      </c>
      <c r="J5">
        <v>0</v>
      </c>
      <c r="K5">
        <v>0</v>
      </c>
      <c r="L5">
        <v>0</v>
      </c>
      <c r="M5" s="10">
        <v>0</v>
      </c>
      <c r="N5" s="9">
        <v>0</v>
      </c>
      <c r="O5">
        <v>1</v>
      </c>
      <c r="P5" s="10">
        <v>0</v>
      </c>
      <c r="Q5" s="11">
        <v>15.6</v>
      </c>
      <c r="S5" t="s">
        <v>18</v>
      </c>
      <c r="T5" t="e">
        <f ca="1">SQRT(T6)</f>
        <v>#NAME?</v>
      </c>
      <c r="V5" t="s">
        <v>19</v>
      </c>
      <c r="W5" t="e">
        <f ca="1">T9*LN(U14/T9)+2*(T13+1)</f>
        <v>#NAME?</v>
      </c>
      <c r="AB5" t="s">
        <v>18</v>
      </c>
      <c r="AC5" t="e">
        <f ca="1">SQRT(AC6)</f>
        <v>#NAME?</v>
      </c>
      <c r="AE5" t="s">
        <v>19</v>
      </c>
      <c r="AF5" t="e">
        <f ca="1">AC9*LN(AD14/AC9)+2*(AC13+1)</f>
        <v>#NAME?</v>
      </c>
      <c r="AS5" s="15"/>
      <c r="AT5" s="15" t="s">
        <v>20</v>
      </c>
      <c r="AU5" s="15" t="s">
        <v>21</v>
      </c>
      <c r="AV5" s="15" t="s">
        <v>22</v>
      </c>
      <c r="AW5" s="15" t="s">
        <v>23</v>
      </c>
      <c r="AX5" s="15" t="s">
        <v>24</v>
      </c>
      <c r="AY5" s="15" t="s">
        <v>25</v>
      </c>
    </row>
    <row r="6" spans="1:51" ht="15" thickBot="1" x14ac:dyDescent="0.4">
      <c r="A6" t="s">
        <v>26</v>
      </c>
      <c r="B6" s="13">
        <v>15.6</v>
      </c>
      <c r="C6" s="14">
        <v>17.7</v>
      </c>
      <c r="D6" s="14">
        <v>6.1</v>
      </c>
      <c r="E6" s="14">
        <v>3.9999999999999996</v>
      </c>
      <c r="F6" s="14"/>
      <c r="G6" s="11">
        <v>4.0999999999999996</v>
      </c>
      <c r="I6" s="16">
        <v>0</v>
      </c>
      <c r="J6" s="17">
        <v>0</v>
      </c>
      <c r="K6" s="17">
        <v>0</v>
      </c>
      <c r="L6" s="17">
        <v>0</v>
      </c>
      <c r="M6" s="18">
        <v>0</v>
      </c>
      <c r="N6" s="16">
        <v>0</v>
      </c>
      <c r="O6" s="17">
        <v>0</v>
      </c>
      <c r="P6" s="18">
        <v>1</v>
      </c>
      <c r="Q6" s="19">
        <v>7.1</v>
      </c>
      <c r="S6" t="s">
        <v>27</v>
      </c>
      <c r="T6" t="e">
        <f ca="1">U13/U15</f>
        <v>#NAME?</v>
      </c>
      <c r="V6" t="s">
        <v>28</v>
      </c>
      <c r="W6" t="e">
        <f ca="1">W5+2*(T13+2)*(T13+3)/(T9-T13-3)</f>
        <v>#NAME?</v>
      </c>
      <c r="AB6" t="s">
        <v>27</v>
      </c>
      <c r="AC6" t="e">
        <f ca="1">AD13/AD15</f>
        <v>#NAME?</v>
      </c>
      <c r="AE6" t="s">
        <v>28</v>
      </c>
      <c r="AF6" t="e">
        <f ca="1">AF5+2*(AC13+2)*(AC13+3)/(AC9-AC13-3)</f>
        <v>#NAME?</v>
      </c>
      <c r="AK6" t="s">
        <v>29</v>
      </c>
      <c r="AO6" t="s">
        <v>16</v>
      </c>
      <c r="AP6">
        <v>0.05</v>
      </c>
      <c r="AS6" t="s">
        <v>30</v>
      </c>
      <c r="AT6">
        <v>8</v>
      </c>
      <c r="AU6">
        <v>586.7283901515151</v>
      </c>
      <c r="AV6">
        <v>73.341048768939388</v>
      </c>
      <c r="AW6">
        <v>28.623224171957794</v>
      </c>
      <c r="AX6">
        <v>4.8751475023368699E-7</v>
      </c>
      <c r="AY6" s="2" t="s">
        <v>31</v>
      </c>
    </row>
    <row r="7" spans="1:51" ht="15" thickTop="1" x14ac:dyDescent="0.35">
      <c r="A7" t="s">
        <v>32</v>
      </c>
      <c r="B7" s="20">
        <v>7.1</v>
      </c>
      <c r="C7" s="21">
        <v>11.8</v>
      </c>
      <c r="D7" s="21">
        <v>1.7</v>
      </c>
      <c r="E7" s="21">
        <v>0.5</v>
      </c>
      <c r="F7" s="21">
        <v>0.8</v>
      </c>
      <c r="G7" s="19">
        <v>0.2</v>
      </c>
      <c r="I7" s="9">
        <v>1</v>
      </c>
      <c r="J7">
        <v>0</v>
      </c>
      <c r="K7">
        <v>0</v>
      </c>
      <c r="L7">
        <v>0</v>
      </c>
      <c r="M7" s="10">
        <v>0</v>
      </c>
      <c r="N7" s="9">
        <v>1</v>
      </c>
      <c r="O7">
        <v>0</v>
      </c>
      <c r="P7" s="10">
        <v>0</v>
      </c>
      <c r="Q7" s="11">
        <v>20.2</v>
      </c>
      <c r="S7" t="s">
        <v>33</v>
      </c>
      <c r="T7" t="e">
        <f ca="1">1-(1-T6)*(T9-1)/(T9-T13-1)</f>
        <v>#NAME?</v>
      </c>
      <c r="V7" s="17" t="s">
        <v>34</v>
      </c>
      <c r="W7" s="17" t="e">
        <f ca="1">T9*LN(U14/T9)+(T13+1)*LN(T9)</f>
        <v>#NAME?</v>
      </c>
      <c r="AB7" t="s">
        <v>33</v>
      </c>
      <c r="AC7" t="e">
        <f ca="1">1-(1-AC6)*(AC9-1)/(AC9-AC13-1)</f>
        <v>#NAME?</v>
      </c>
      <c r="AE7" s="17" t="s">
        <v>34</v>
      </c>
      <c r="AF7" s="17" t="e">
        <f ca="1">AC9*LN(AD14/AC9)+(AC13+1)*LN(AC9)</f>
        <v>#NAME?</v>
      </c>
      <c r="AK7" s="15" t="s">
        <v>35</v>
      </c>
      <c r="AL7" s="15" t="s">
        <v>21</v>
      </c>
      <c r="AM7" s="15" t="s">
        <v>20</v>
      </c>
      <c r="AN7" s="15" t="s">
        <v>22</v>
      </c>
      <c r="AO7" s="15" t="s">
        <v>23</v>
      </c>
      <c r="AP7" s="15" t="s">
        <v>36</v>
      </c>
      <c r="AQ7" s="15" t="s">
        <v>37</v>
      </c>
      <c r="AS7" t="s">
        <v>38</v>
      </c>
      <c r="AT7">
        <v>13</v>
      </c>
      <c r="AU7">
        <v>33.309791666666683</v>
      </c>
      <c r="AV7">
        <v>2.5622916666666677</v>
      </c>
    </row>
    <row r="8" spans="1:51" x14ac:dyDescent="0.35">
      <c r="I8" s="9">
        <v>1</v>
      </c>
      <c r="J8">
        <v>0</v>
      </c>
      <c r="K8">
        <v>0</v>
      </c>
      <c r="L8">
        <v>0</v>
      </c>
      <c r="M8" s="10">
        <v>0</v>
      </c>
      <c r="N8" s="9">
        <v>0</v>
      </c>
      <c r="O8">
        <v>1</v>
      </c>
      <c r="P8" s="10">
        <v>0</v>
      </c>
      <c r="Q8" s="11">
        <v>17.7</v>
      </c>
      <c r="S8" t="s">
        <v>39</v>
      </c>
      <c r="T8" t="e">
        <f ca="1">SQRT(V14)</f>
        <v>#NAME?</v>
      </c>
      <c r="AB8" t="s">
        <v>39</v>
      </c>
      <c r="AC8" t="e">
        <f ca="1">SQRT(AE14)</f>
        <v>#NAME?</v>
      </c>
      <c r="AK8" t="s">
        <v>40</v>
      </c>
      <c r="AL8" t="e">
        <f ca="1">U13-AL9</f>
        <v>#NAME?</v>
      </c>
      <c r="AM8">
        <f>T13-AM9</f>
        <v>3</v>
      </c>
      <c r="AN8" t="e">
        <f ca="1">AL8/AM8</f>
        <v>#NAME?</v>
      </c>
      <c r="AO8" t="e">
        <f ca="1">AN8/AN10</f>
        <v>#NAME?</v>
      </c>
      <c r="AP8" t="e">
        <f ca="1">FDIST(AO8,AM8,AM10)</f>
        <v>#NAME?</v>
      </c>
      <c r="AQ8" s="2" t="e">
        <f ca="1">AL8/(AL8+AL10)</f>
        <v>#NAME?</v>
      </c>
      <c r="AS8" s="17" t="s">
        <v>41</v>
      </c>
      <c r="AT8" s="17">
        <v>21</v>
      </c>
      <c r="AU8" s="17">
        <v>620.03818181818178</v>
      </c>
      <c r="AV8" s="17"/>
      <c r="AW8" s="17"/>
      <c r="AX8" s="17"/>
      <c r="AY8" s="17"/>
    </row>
    <row r="9" spans="1:51" x14ac:dyDescent="0.35">
      <c r="I9" s="16">
        <v>1</v>
      </c>
      <c r="J9" s="17">
        <v>0</v>
      </c>
      <c r="K9" s="17">
        <v>0</v>
      </c>
      <c r="L9" s="17">
        <v>0</v>
      </c>
      <c r="M9" s="18">
        <v>0</v>
      </c>
      <c r="N9" s="16">
        <v>0</v>
      </c>
      <c r="O9" s="17">
        <v>0</v>
      </c>
      <c r="P9" s="18">
        <v>1</v>
      </c>
      <c r="Q9" s="19">
        <v>11.8</v>
      </c>
      <c r="S9" s="17" t="s">
        <v>42</v>
      </c>
      <c r="T9" s="17">
        <f>COUNT(Q3:Q24)</f>
        <v>22</v>
      </c>
      <c r="AB9" s="17" t="s">
        <v>42</v>
      </c>
      <c r="AC9" s="17">
        <f>COUNT(Q3:Q24)</f>
        <v>22</v>
      </c>
      <c r="AK9" t="s">
        <v>43</v>
      </c>
      <c r="AL9" t="e">
        <f ca="1">AD13</f>
        <v>#NAME?</v>
      </c>
      <c r="AM9">
        <f>AC13</f>
        <v>5</v>
      </c>
      <c r="AN9" t="e">
        <f ca="1">AL9/AM9</f>
        <v>#NAME?</v>
      </c>
      <c r="AO9" t="e">
        <f ca="1">AN9/AN10</f>
        <v>#NAME?</v>
      </c>
      <c r="AP9" t="e">
        <f ca="1">FDIST(AO9,AM9,AM10)</f>
        <v>#NAME?</v>
      </c>
      <c r="AQ9" s="2" t="e">
        <f ca="1">AL9/(AL9+AL10)</f>
        <v>#NAME?</v>
      </c>
    </row>
    <row r="10" spans="1:51" ht="15" thickBot="1" x14ac:dyDescent="0.4">
      <c r="I10" s="3">
        <v>0</v>
      </c>
      <c r="J10" s="4">
        <v>1</v>
      </c>
      <c r="K10" s="4">
        <v>0</v>
      </c>
      <c r="L10" s="4">
        <v>0</v>
      </c>
      <c r="M10" s="5">
        <v>0</v>
      </c>
      <c r="N10" s="3">
        <v>0</v>
      </c>
      <c r="O10" s="4">
        <v>0</v>
      </c>
      <c r="P10" s="5">
        <v>0</v>
      </c>
      <c r="Q10" s="22">
        <v>8.3000000000000007</v>
      </c>
      <c r="AK10" t="s">
        <v>44</v>
      </c>
      <c r="AL10" t="e">
        <f ca="1">U14</f>
        <v>#NAME?</v>
      </c>
      <c r="AM10">
        <f>T14</f>
        <v>13</v>
      </c>
      <c r="AN10" t="e">
        <f ca="1">AL10/AM10</f>
        <v>#NAME?</v>
      </c>
      <c r="AS10" t="s">
        <v>45</v>
      </c>
      <c r="AW10" s="2" t="s">
        <v>16</v>
      </c>
      <c r="AX10" s="2">
        <v>0.05</v>
      </c>
    </row>
    <row r="11" spans="1:51" ht="15.5" thickTop="1" thickBot="1" x14ac:dyDescent="0.4">
      <c r="I11" s="9">
        <v>0</v>
      </c>
      <c r="J11">
        <v>1</v>
      </c>
      <c r="K11">
        <v>0</v>
      </c>
      <c r="L11">
        <v>0</v>
      </c>
      <c r="M11" s="10">
        <v>0</v>
      </c>
      <c r="N11" s="9">
        <v>1</v>
      </c>
      <c r="O11">
        <v>0</v>
      </c>
      <c r="P11" s="10">
        <v>0</v>
      </c>
      <c r="Q11" s="23">
        <v>6.4</v>
      </c>
      <c r="S11" t="s">
        <v>29</v>
      </c>
      <c r="W11" s="2" t="s">
        <v>16</v>
      </c>
      <c r="X11" s="2">
        <v>0.05</v>
      </c>
      <c r="AB11" t="s">
        <v>29</v>
      </c>
      <c r="AF11" s="2" t="s">
        <v>16</v>
      </c>
      <c r="AG11" s="2">
        <v>0.05</v>
      </c>
      <c r="AK11" s="17" t="s">
        <v>41</v>
      </c>
      <c r="AL11" s="17">
        <f>U15</f>
        <v>620.03818181818178</v>
      </c>
      <c r="AM11" s="17">
        <f>T15</f>
        <v>21</v>
      </c>
      <c r="AN11" s="17"/>
      <c r="AO11" s="17"/>
      <c r="AP11" s="17"/>
      <c r="AQ11" s="17"/>
      <c r="AS11" s="15"/>
      <c r="AT11" s="15" t="s">
        <v>20</v>
      </c>
      <c r="AU11" s="15" t="s">
        <v>21</v>
      </c>
      <c r="AV11" s="15" t="s">
        <v>22</v>
      </c>
      <c r="AW11" s="15" t="s">
        <v>23</v>
      </c>
      <c r="AX11" s="15" t="s">
        <v>24</v>
      </c>
      <c r="AY11" s="15" t="s">
        <v>25</v>
      </c>
    </row>
    <row r="12" spans="1:51" ht="15" thickTop="1" x14ac:dyDescent="0.35">
      <c r="I12" s="9">
        <v>0</v>
      </c>
      <c r="J12">
        <v>1</v>
      </c>
      <c r="K12">
        <v>0</v>
      </c>
      <c r="L12">
        <v>0</v>
      </c>
      <c r="M12" s="10">
        <v>0</v>
      </c>
      <c r="N12" s="9">
        <v>0</v>
      </c>
      <c r="O12">
        <v>1</v>
      </c>
      <c r="P12" s="10">
        <v>0</v>
      </c>
      <c r="Q12" s="23">
        <v>6.1</v>
      </c>
      <c r="S12" s="15"/>
      <c r="T12" s="15" t="s">
        <v>20</v>
      </c>
      <c r="U12" s="15" t="s">
        <v>21</v>
      </c>
      <c r="V12" s="15" t="s">
        <v>22</v>
      </c>
      <c r="W12" s="15" t="s">
        <v>23</v>
      </c>
      <c r="X12" s="15" t="s">
        <v>24</v>
      </c>
      <c r="Y12" s="15" t="s">
        <v>25</v>
      </c>
      <c r="AB12" s="15"/>
      <c r="AC12" s="15" t="s">
        <v>20</v>
      </c>
      <c r="AD12" s="15" t="s">
        <v>21</v>
      </c>
      <c r="AE12" s="15" t="s">
        <v>22</v>
      </c>
      <c r="AF12" s="15" t="s">
        <v>23</v>
      </c>
      <c r="AG12" s="15" t="s">
        <v>24</v>
      </c>
      <c r="AH12" s="15" t="s">
        <v>25</v>
      </c>
      <c r="AS12" t="s">
        <v>30</v>
      </c>
      <c r="AT12">
        <v>5</v>
      </c>
      <c r="AU12">
        <v>461.1598484848484</v>
      </c>
      <c r="AV12">
        <v>92.231969696969685</v>
      </c>
      <c r="AW12">
        <v>9.2883119062900192</v>
      </c>
      <c r="AX12">
        <v>2.6677602526425307E-4</v>
      </c>
      <c r="AY12" s="2" t="s">
        <v>31</v>
      </c>
    </row>
    <row r="13" spans="1:51" x14ac:dyDescent="0.35">
      <c r="I13" s="16">
        <v>0</v>
      </c>
      <c r="J13" s="17">
        <v>1</v>
      </c>
      <c r="K13" s="17">
        <v>0</v>
      </c>
      <c r="L13" s="17">
        <v>0</v>
      </c>
      <c r="M13" s="18">
        <v>0</v>
      </c>
      <c r="N13" s="16">
        <v>0</v>
      </c>
      <c r="O13" s="17">
        <v>0</v>
      </c>
      <c r="P13" s="18">
        <v>1</v>
      </c>
      <c r="Q13" s="24">
        <v>1.7</v>
      </c>
      <c r="S13" t="s">
        <v>30</v>
      </c>
      <c r="T13">
        <f>COUNT(I3:P3)</f>
        <v>8</v>
      </c>
      <c r="U13" t="e">
        <f ca="1">DEVSQ(MMULT([1]!DEsign(I3:P24),T18:T26))</f>
        <v>#NAME?</v>
      </c>
      <c r="V13" t="e">
        <f ca="1">U13/T13</f>
        <v>#NAME?</v>
      </c>
      <c r="W13" t="e">
        <f ca="1">V13/V14</f>
        <v>#NAME?</v>
      </c>
      <c r="X13" t="e">
        <f ca="1">FDIST(W13,T13,T14)</f>
        <v>#NAME?</v>
      </c>
      <c r="Y13" s="2" t="e">
        <f ca="1">IF(X13&lt;X11,"yes","no")</f>
        <v>#NAME?</v>
      </c>
      <c r="AB13" t="s">
        <v>30</v>
      </c>
      <c r="AC13">
        <f>COUNT(I3:M3)</f>
        <v>5</v>
      </c>
      <c r="AD13" t="e">
        <f ca="1">DEVSQ(MMULT([1]!DEsign(I3:M24),AC18:AC23))</f>
        <v>#NAME?</v>
      </c>
      <c r="AE13" t="e">
        <f ca="1">AD13/AC13</f>
        <v>#NAME?</v>
      </c>
      <c r="AF13" t="e">
        <f ca="1">AE13/AE14</f>
        <v>#NAME?</v>
      </c>
      <c r="AG13" t="e">
        <f ca="1">FDIST(AF13,AC13,AC14)</f>
        <v>#NAME?</v>
      </c>
      <c r="AH13" s="2" t="e">
        <f ca="1">IF(AG13&lt;AG11,"yes","no")</f>
        <v>#NAME?</v>
      </c>
      <c r="AS13" t="s">
        <v>38</v>
      </c>
      <c r="AT13">
        <v>16</v>
      </c>
      <c r="AU13">
        <v>158.87833333333339</v>
      </c>
      <c r="AV13">
        <v>9.9298958333333367</v>
      </c>
    </row>
    <row r="14" spans="1:51" x14ac:dyDescent="0.35">
      <c r="I14" s="3">
        <v>0</v>
      </c>
      <c r="J14" s="4">
        <v>0</v>
      </c>
      <c r="K14" s="4">
        <v>1</v>
      </c>
      <c r="L14" s="4">
        <v>0</v>
      </c>
      <c r="M14" s="5">
        <v>0</v>
      </c>
      <c r="N14" s="3">
        <v>0</v>
      </c>
      <c r="O14" s="4">
        <v>0</v>
      </c>
      <c r="P14" s="5">
        <v>0</v>
      </c>
      <c r="Q14" s="6">
        <v>6.3</v>
      </c>
      <c r="S14" t="s">
        <v>38</v>
      </c>
      <c r="T14">
        <f>T15-T13</f>
        <v>13</v>
      </c>
      <c r="U14" t="e">
        <f ca="1">U15-U13</f>
        <v>#NAME?</v>
      </c>
      <c r="V14" t="e">
        <f ca="1">U14/T14</f>
        <v>#NAME?</v>
      </c>
      <c r="AB14" t="s">
        <v>38</v>
      </c>
      <c r="AC14">
        <f>AC15-AC13</f>
        <v>16</v>
      </c>
      <c r="AD14" t="e">
        <f ca="1">AD15-AD13</f>
        <v>#NAME?</v>
      </c>
      <c r="AE14" t="e">
        <f ca="1">AD14/AC14</f>
        <v>#NAME?</v>
      </c>
      <c r="AS14" s="17" t="s">
        <v>41</v>
      </c>
      <c r="AT14" s="17">
        <v>21</v>
      </c>
      <c r="AU14" s="17">
        <v>620.03818181818178</v>
      </c>
      <c r="AV14" s="17"/>
      <c r="AW14" s="17"/>
      <c r="AX14" s="17"/>
      <c r="AY14" s="17"/>
    </row>
    <row r="15" spans="1:51" x14ac:dyDescent="0.35">
      <c r="I15" s="9">
        <v>0</v>
      </c>
      <c r="J15">
        <v>0</v>
      </c>
      <c r="K15">
        <v>1</v>
      </c>
      <c r="L15">
        <v>0</v>
      </c>
      <c r="M15" s="10">
        <v>0</v>
      </c>
      <c r="N15" s="9">
        <v>1</v>
      </c>
      <c r="O15">
        <v>0</v>
      </c>
      <c r="P15" s="10">
        <v>0</v>
      </c>
      <c r="Q15" s="11">
        <v>6</v>
      </c>
      <c r="S15" s="17" t="s">
        <v>41</v>
      </c>
      <c r="T15" s="17">
        <f>T9-1</f>
        <v>21</v>
      </c>
      <c r="U15" s="17">
        <f>DEVSQ(Q3:Q24)</f>
        <v>620.03818181818178</v>
      </c>
      <c r="V15" s="17"/>
      <c r="W15" s="17"/>
      <c r="X15" s="17"/>
      <c r="Y15" s="17"/>
      <c r="AB15" s="17" t="s">
        <v>41</v>
      </c>
      <c r="AC15" s="17">
        <f>AC9-1</f>
        <v>21</v>
      </c>
      <c r="AD15" s="17">
        <f>DEVSQ(Q3:Q24)</f>
        <v>620.03818181818178</v>
      </c>
      <c r="AE15" s="17"/>
      <c r="AF15" s="17"/>
      <c r="AG15" s="17"/>
      <c r="AH15" s="17"/>
    </row>
    <row r="16" spans="1:51" ht="15" thickBot="1" x14ac:dyDescent="0.4">
      <c r="I16" s="9">
        <v>0</v>
      </c>
      <c r="J16">
        <v>0</v>
      </c>
      <c r="K16">
        <v>1</v>
      </c>
      <c r="L16">
        <v>0</v>
      </c>
      <c r="M16" s="10">
        <v>0</v>
      </c>
      <c r="N16" s="9">
        <v>0</v>
      </c>
      <c r="O16">
        <v>1</v>
      </c>
      <c r="P16" s="10">
        <v>0</v>
      </c>
      <c r="Q16" s="11">
        <v>3.9999999999999996</v>
      </c>
      <c r="AS16" t="s">
        <v>46</v>
      </c>
      <c r="AW16" t="s">
        <v>16</v>
      </c>
      <c r="AX16">
        <v>0.05</v>
      </c>
    </row>
    <row r="17" spans="9:51" ht="15" thickTop="1" x14ac:dyDescent="0.35">
      <c r="I17" s="16">
        <v>0</v>
      </c>
      <c r="J17" s="17">
        <v>0</v>
      </c>
      <c r="K17" s="17">
        <v>1</v>
      </c>
      <c r="L17" s="17">
        <v>0</v>
      </c>
      <c r="M17" s="18">
        <v>0</v>
      </c>
      <c r="N17" s="16">
        <v>0</v>
      </c>
      <c r="O17" s="17">
        <v>0</v>
      </c>
      <c r="P17" s="18">
        <v>1</v>
      </c>
      <c r="Q17" s="19">
        <v>0.5</v>
      </c>
      <c r="S17" s="15"/>
      <c r="T17" s="15" t="s">
        <v>47</v>
      </c>
      <c r="U17" s="15" t="s">
        <v>48</v>
      </c>
      <c r="V17" s="15" t="s">
        <v>49</v>
      </c>
      <c r="W17" s="15" t="s">
        <v>24</v>
      </c>
      <c r="X17" s="15" t="s">
        <v>50</v>
      </c>
      <c r="Y17" s="15" t="s">
        <v>51</v>
      </c>
      <c r="Z17" s="15" t="s">
        <v>52</v>
      </c>
      <c r="AB17" s="15"/>
      <c r="AC17" s="15" t="s">
        <v>47</v>
      </c>
      <c r="AD17" s="15" t="s">
        <v>48</v>
      </c>
      <c r="AE17" s="15" t="s">
        <v>49</v>
      </c>
      <c r="AF17" s="15" t="s">
        <v>24</v>
      </c>
      <c r="AG17" s="15" t="s">
        <v>50</v>
      </c>
      <c r="AH17" s="15" t="s">
        <v>51</v>
      </c>
      <c r="AI17" s="15" t="s">
        <v>52</v>
      </c>
      <c r="AS17" s="15" t="s">
        <v>35</v>
      </c>
      <c r="AT17" s="15" t="s">
        <v>21</v>
      </c>
      <c r="AU17" s="15" t="s">
        <v>20</v>
      </c>
      <c r="AV17" s="15" t="s">
        <v>22</v>
      </c>
      <c r="AW17" s="15" t="s">
        <v>23</v>
      </c>
      <c r="AX17" s="15" t="s">
        <v>36</v>
      </c>
      <c r="AY17" s="15" t="s">
        <v>37</v>
      </c>
    </row>
    <row r="18" spans="9:51" x14ac:dyDescent="0.35">
      <c r="I18" s="3">
        <v>0</v>
      </c>
      <c r="J18" s="4">
        <v>0</v>
      </c>
      <c r="K18" s="4">
        <v>0</v>
      </c>
      <c r="L18" s="4">
        <v>1</v>
      </c>
      <c r="M18" s="5">
        <v>0</v>
      </c>
      <c r="N18" s="3">
        <v>0</v>
      </c>
      <c r="O18" s="4">
        <v>0</v>
      </c>
      <c r="P18" s="5">
        <v>0</v>
      </c>
      <c r="Q18" s="6">
        <v>6.7</v>
      </c>
      <c r="S18" t="s">
        <v>53</v>
      </c>
      <c r="T18" t="e">
        <f t="array" aca="1" ref="T18:U26" ca="1">[1]!RegCoeff(I3:P24,Q3:Q24)</f>
        <v>#NAME?</v>
      </c>
      <c r="U18" t="e">
        <f ca="1"/>
        <v>#NAME?</v>
      </c>
      <c r="V18" t="e">
        <f ca="1">T18/U18</f>
        <v>#NAME?</v>
      </c>
      <c r="W18" t="e">
        <f ca="1">TDIST(ABS(V18),$T$14,2)</f>
        <v>#NAME?</v>
      </c>
      <c r="X18" t="e">
        <f ca="1">T18-TINV(X$11,$T$14)*U18</f>
        <v>#NAME?</v>
      </c>
      <c r="Y18" t="e">
        <f ca="1">T18+TINV(X$11,$T$14)*U18</f>
        <v>#NAME?</v>
      </c>
      <c r="AB18" t="s">
        <v>53</v>
      </c>
      <c r="AC18" t="e">
        <f t="array" aca="1" ref="AC18:AD23" ca="1">[1]!RegCoeff(I3:M24,Q3:Q24)</f>
        <v>#NAME?</v>
      </c>
      <c r="AD18" t="e">
        <f ca="1"/>
        <v>#NAME?</v>
      </c>
      <c r="AE18" t="e">
        <f ca="1">AC18/AD18</f>
        <v>#NAME?</v>
      </c>
      <c r="AF18" t="e">
        <f ca="1">TDIST(ABS(AE18),$AC$14,2)</f>
        <v>#NAME?</v>
      </c>
      <c r="AG18" t="e">
        <f ca="1">AC18-TINV(AG$11,$AC$14)*AD18</f>
        <v>#NAME?</v>
      </c>
      <c r="AH18" t="e">
        <f ca="1">AC18+TINV(AG$11,$AC$14)*AD18</f>
        <v>#NAME?</v>
      </c>
      <c r="AS18" t="s">
        <v>40</v>
      </c>
      <c r="AT18">
        <v>125.5685416666667</v>
      </c>
      <c r="AU18">
        <v>3</v>
      </c>
      <c r="AV18">
        <v>41.856180555555568</v>
      </c>
      <c r="AW18">
        <v>16.335447326340894</v>
      </c>
      <c r="AX18">
        <v>1.0689517065824406E-4</v>
      </c>
      <c r="AY18" s="2">
        <f>AT18/(AT18+AT20)</f>
        <v>0.79034402635140089</v>
      </c>
    </row>
    <row r="19" spans="9:51" x14ac:dyDescent="0.35">
      <c r="I19" s="9">
        <v>0</v>
      </c>
      <c r="J19">
        <v>0</v>
      </c>
      <c r="K19">
        <v>0</v>
      </c>
      <c r="L19">
        <v>1</v>
      </c>
      <c r="M19" s="10">
        <v>0</v>
      </c>
      <c r="N19" s="9">
        <v>1</v>
      </c>
      <c r="O19">
        <v>0</v>
      </c>
      <c r="P19" s="10">
        <v>0</v>
      </c>
      <c r="Q19" s="11">
        <v>5.1999999999999993</v>
      </c>
      <c r="S19" t="str">
        <f t="array" ref="S19:S26">TRANSPOSE(I2:P2)</f>
        <v>T10</v>
      </c>
      <c r="T19" t="e">
        <f ca="1"/>
        <v>#NAME?</v>
      </c>
      <c r="U19" t="e">
        <f ca="1"/>
        <v>#NAME?</v>
      </c>
      <c r="V19" t="e">
        <f t="shared" ref="V19:V26" ca="1" si="0">T19/U19</f>
        <v>#NAME?</v>
      </c>
      <c r="W19" t="e">
        <f t="shared" ref="W19:W26" ca="1" si="1">TDIST(ABS(V19),$T$14,2)</f>
        <v>#NAME?</v>
      </c>
      <c r="X19" t="e">
        <f t="shared" ref="X19:X26" ca="1" si="2">T19-TINV(X$11,$T$14)*U19</f>
        <v>#NAME?</v>
      </c>
      <c r="Y19" t="e">
        <f t="shared" ref="Y19:Y26" ca="1" si="3">T19+TINV(X$11,$T$14)*U19</f>
        <v>#NAME?</v>
      </c>
      <c r="Z19" t="e">
        <f ca="1">[1]!VIF(I3:P24,1)</f>
        <v>#NAME?</v>
      </c>
      <c r="AB19" t="str">
        <f t="array" ref="AB19:AB23">TRANSPOSE(I2:M2)</f>
        <v>T10</v>
      </c>
      <c r="AC19" t="e">
        <f ca="1"/>
        <v>#NAME?</v>
      </c>
      <c r="AD19" t="e">
        <f ca="1"/>
        <v>#NAME?</v>
      </c>
      <c r="AE19" t="e">
        <f t="shared" ref="AE19:AE23" ca="1" si="4">AC19/AD19</f>
        <v>#NAME?</v>
      </c>
      <c r="AF19" t="e">
        <f t="shared" ref="AF19:AF23" ca="1" si="5">TDIST(ABS(AE19),$AC$14,2)</f>
        <v>#NAME?</v>
      </c>
      <c r="AG19" t="e">
        <f t="shared" ref="AG19:AG23" ca="1" si="6">AC19-TINV(AG$11,$AC$14)*AD19</f>
        <v>#NAME?</v>
      </c>
      <c r="AH19" t="e">
        <f t="shared" ref="AH19:AH23" ca="1" si="7">AC19+TINV(AG$11,$AC$14)*AD19</f>
        <v>#NAME?</v>
      </c>
      <c r="AI19" t="e">
        <f ca="1">[1]!VIF(I3:M24,1)</f>
        <v>#NAME?</v>
      </c>
      <c r="AS19" t="s">
        <v>43</v>
      </c>
      <c r="AT19">
        <v>461.1598484848484</v>
      </c>
      <c r="AU19">
        <v>5</v>
      </c>
      <c r="AV19">
        <v>92.231969696969685</v>
      </c>
      <c r="AW19">
        <v>35.995890279327938</v>
      </c>
      <c r="AX19">
        <v>3.592396780205032E-7</v>
      </c>
      <c r="AY19" s="2">
        <f>AT19/(AT19+AT20)</f>
        <v>0.93263531476581674</v>
      </c>
    </row>
    <row r="20" spans="9:51" x14ac:dyDescent="0.35">
      <c r="I20" s="16">
        <v>0</v>
      </c>
      <c r="J20" s="17">
        <v>0</v>
      </c>
      <c r="K20" s="17">
        <v>0</v>
      </c>
      <c r="L20" s="17">
        <v>1</v>
      </c>
      <c r="M20" s="18">
        <v>0</v>
      </c>
      <c r="N20" s="16">
        <v>0</v>
      </c>
      <c r="O20" s="17">
        <v>0</v>
      </c>
      <c r="P20" s="18">
        <v>1</v>
      </c>
      <c r="Q20" s="19">
        <v>0.8</v>
      </c>
      <c r="S20" t="str">
        <v>T15</v>
      </c>
      <c r="T20" t="e">
        <f ca="1"/>
        <v>#NAME?</v>
      </c>
      <c r="U20" t="e">
        <f ca="1"/>
        <v>#NAME?</v>
      </c>
      <c r="V20" t="e">
        <f t="shared" ca="1" si="0"/>
        <v>#NAME?</v>
      </c>
      <c r="W20" t="e">
        <f t="shared" ca="1" si="1"/>
        <v>#NAME?</v>
      </c>
      <c r="X20" t="e">
        <f t="shared" ca="1" si="2"/>
        <v>#NAME?</v>
      </c>
      <c r="Y20" t="e">
        <f t="shared" ca="1" si="3"/>
        <v>#NAME?</v>
      </c>
      <c r="Z20" t="e">
        <f ca="1">[1]!VIF(I3:P24,2)</f>
        <v>#NAME?</v>
      </c>
      <c r="AB20" t="str">
        <v>T15</v>
      </c>
      <c r="AC20" t="e">
        <f ca="1"/>
        <v>#NAME?</v>
      </c>
      <c r="AD20" t="e">
        <f ca="1"/>
        <v>#NAME?</v>
      </c>
      <c r="AE20" t="e">
        <f t="shared" ca="1" si="4"/>
        <v>#NAME?</v>
      </c>
      <c r="AF20" t="e">
        <f t="shared" ca="1" si="5"/>
        <v>#NAME?</v>
      </c>
      <c r="AG20" t="e">
        <f t="shared" ca="1" si="6"/>
        <v>#NAME?</v>
      </c>
      <c r="AH20" t="e">
        <f t="shared" ca="1" si="7"/>
        <v>#NAME?</v>
      </c>
      <c r="AI20" t="e">
        <f ca="1">[1]!VIF(I3:M24,2)</f>
        <v>#NAME?</v>
      </c>
      <c r="AS20" t="s">
        <v>44</v>
      </c>
      <c r="AT20">
        <v>33.309791666666683</v>
      </c>
      <c r="AU20">
        <v>13</v>
      </c>
      <c r="AV20">
        <v>2.5622916666666677</v>
      </c>
    </row>
    <row r="21" spans="9:51" x14ac:dyDescent="0.35">
      <c r="I21" s="3">
        <v>0</v>
      </c>
      <c r="J21" s="4">
        <v>0</v>
      </c>
      <c r="K21" s="4">
        <v>0</v>
      </c>
      <c r="L21" s="4">
        <v>0</v>
      </c>
      <c r="M21" s="5">
        <v>1</v>
      </c>
      <c r="N21" s="3">
        <v>0</v>
      </c>
      <c r="O21" s="4">
        <v>0</v>
      </c>
      <c r="P21" s="5">
        <v>0</v>
      </c>
      <c r="Q21" s="11">
        <v>5.8</v>
      </c>
      <c r="S21" t="str">
        <v>T20</v>
      </c>
      <c r="T21" t="e">
        <f ca="1"/>
        <v>#NAME?</v>
      </c>
      <c r="U21" t="e">
        <f ca="1"/>
        <v>#NAME?</v>
      </c>
      <c r="V21" t="e">
        <f t="shared" ca="1" si="0"/>
        <v>#NAME?</v>
      </c>
      <c r="W21" t="e">
        <f t="shared" ca="1" si="1"/>
        <v>#NAME?</v>
      </c>
      <c r="X21" t="e">
        <f t="shared" ca="1" si="2"/>
        <v>#NAME?</v>
      </c>
      <c r="Y21" t="e">
        <f t="shared" ca="1" si="3"/>
        <v>#NAME?</v>
      </c>
      <c r="Z21" t="e">
        <f ca="1">[1]!VIF(I3:P24,3)</f>
        <v>#NAME?</v>
      </c>
      <c r="AB21" t="str">
        <v>T20</v>
      </c>
      <c r="AC21" t="e">
        <f ca="1"/>
        <v>#NAME?</v>
      </c>
      <c r="AD21" t="e">
        <f ca="1"/>
        <v>#NAME?</v>
      </c>
      <c r="AE21" t="e">
        <f t="shared" ca="1" si="4"/>
        <v>#NAME?</v>
      </c>
      <c r="AF21" t="e">
        <f t="shared" ca="1" si="5"/>
        <v>#NAME?</v>
      </c>
      <c r="AG21" t="e">
        <f t="shared" ca="1" si="6"/>
        <v>#NAME?</v>
      </c>
      <c r="AH21" t="e">
        <f t="shared" ca="1" si="7"/>
        <v>#NAME?</v>
      </c>
      <c r="AI21" t="e">
        <f ca="1">[1]!VIF(I3:M24,3)</f>
        <v>#NAME?</v>
      </c>
      <c r="AS21" s="17" t="s">
        <v>41</v>
      </c>
      <c r="AT21" s="17">
        <v>620.03818181818178</v>
      </c>
      <c r="AU21" s="17">
        <v>21</v>
      </c>
      <c r="AV21" s="17"/>
      <c r="AW21" s="17"/>
      <c r="AX21" s="17"/>
      <c r="AY21" s="17"/>
    </row>
    <row r="22" spans="9:51" x14ac:dyDescent="0.35">
      <c r="I22" s="9">
        <v>0</v>
      </c>
      <c r="J22">
        <v>0</v>
      </c>
      <c r="K22">
        <v>0</v>
      </c>
      <c r="L22">
        <v>0</v>
      </c>
      <c r="M22" s="10">
        <v>1</v>
      </c>
      <c r="N22" s="9">
        <v>1</v>
      </c>
      <c r="O22">
        <v>0</v>
      </c>
      <c r="P22" s="10">
        <v>0</v>
      </c>
      <c r="Q22" s="11">
        <v>3.6</v>
      </c>
      <c r="S22" t="str">
        <v>T25</v>
      </c>
      <c r="T22" t="e">
        <f ca="1"/>
        <v>#NAME?</v>
      </c>
      <c r="U22" t="e">
        <f ca="1"/>
        <v>#NAME?</v>
      </c>
      <c r="V22" t="e">
        <f t="shared" ca="1" si="0"/>
        <v>#NAME?</v>
      </c>
      <c r="W22" t="e">
        <f t="shared" ca="1" si="1"/>
        <v>#NAME?</v>
      </c>
      <c r="X22" t="e">
        <f t="shared" ca="1" si="2"/>
        <v>#NAME?</v>
      </c>
      <c r="Y22" t="e">
        <f t="shared" ca="1" si="3"/>
        <v>#NAME?</v>
      </c>
      <c r="Z22" t="e">
        <f ca="1">[1]!VIF(I3:P24,4)</f>
        <v>#NAME?</v>
      </c>
      <c r="AB22" t="str">
        <v>T25</v>
      </c>
      <c r="AC22" t="e">
        <f ca="1"/>
        <v>#NAME?</v>
      </c>
      <c r="AD22" t="e">
        <f ca="1"/>
        <v>#NAME?</v>
      </c>
      <c r="AE22" t="e">
        <f t="shared" ca="1" si="4"/>
        <v>#NAME?</v>
      </c>
      <c r="AF22" t="e">
        <f t="shared" ca="1" si="5"/>
        <v>#NAME?</v>
      </c>
      <c r="AG22" t="e">
        <f t="shared" ca="1" si="6"/>
        <v>#NAME?</v>
      </c>
      <c r="AH22" t="e">
        <f t="shared" ca="1" si="7"/>
        <v>#NAME?</v>
      </c>
      <c r="AI22" t="e">
        <f ca="1">[1]!VIF(I3:M24,4)</f>
        <v>#NAME?</v>
      </c>
    </row>
    <row r="23" spans="9:51" x14ac:dyDescent="0.35">
      <c r="I23" s="9">
        <v>0</v>
      </c>
      <c r="J23">
        <v>0</v>
      </c>
      <c r="K23">
        <v>0</v>
      </c>
      <c r="L23">
        <v>0</v>
      </c>
      <c r="M23" s="10">
        <v>1</v>
      </c>
      <c r="N23" s="9">
        <v>0</v>
      </c>
      <c r="O23">
        <v>1</v>
      </c>
      <c r="P23" s="10">
        <v>0</v>
      </c>
      <c r="Q23" s="11">
        <v>4.0999999999999996</v>
      </c>
      <c r="S23" t="str">
        <v>T30</v>
      </c>
      <c r="T23" t="e">
        <f ca="1"/>
        <v>#NAME?</v>
      </c>
      <c r="U23" t="e">
        <f ca="1"/>
        <v>#NAME?</v>
      </c>
      <c r="V23" t="e">
        <f t="shared" ca="1" si="0"/>
        <v>#NAME?</v>
      </c>
      <c r="W23" t="e">
        <f t="shared" ca="1" si="1"/>
        <v>#NAME?</v>
      </c>
      <c r="X23" t="e">
        <f t="shared" ca="1" si="2"/>
        <v>#NAME?</v>
      </c>
      <c r="Y23" t="e">
        <f t="shared" ca="1" si="3"/>
        <v>#NAME?</v>
      </c>
      <c r="Z23" t="e">
        <f ca="1">[1]!VIF(I3:P24,5)</f>
        <v>#NAME?</v>
      </c>
      <c r="AB23" s="17" t="str">
        <v>T30</v>
      </c>
      <c r="AC23" s="17" t="e">
        <f ca="1"/>
        <v>#NAME?</v>
      </c>
      <c r="AD23" s="17" t="e">
        <f ca="1"/>
        <v>#NAME?</v>
      </c>
      <c r="AE23" s="17" t="e">
        <f t="shared" ca="1" si="4"/>
        <v>#NAME?</v>
      </c>
      <c r="AF23" s="17" t="e">
        <f t="shared" ca="1" si="5"/>
        <v>#NAME?</v>
      </c>
      <c r="AG23" s="17" t="e">
        <f t="shared" ca="1" si="6"/>
        <v>#NAME?</v>
      </c>
      <c r="AH23" s="17" t="e">
        <f t="shared" ca="1" si="7"/>
        <v>#NAME?</v>
      </c>
      <c r="AI23" s="17" t="e">
        <f ca="1">[1]!VIF(I3:M24,5)</f>
        <v>#NAME?</v>
      </c>
    </row>
    <row r="24" spans="9:51" x14ac:dyDescent="0.35">
      <c r="I24" s="16">
        <v>0</v>
      </c>
      <c r="J24" s="17">
        <v>0</v>
      </c>
      <c r="K24" s="17">
        <v>0</v>
      </c>
      <c r="L24" s="17">
        <v>0</v>
      </c>
      <c r="M24" s="18">
        <v>1</v>
      </c>
      <c r="N24" s="16">
        <v>0</v>
      </c>
      <c r="O24" s="17">
        <v>0</v>
      </c>
      <c r="P24" s="18">
        <v>1</v>
      </c>
      <c r="Q24" s="19">
        <v>0.2</v>
      </c>
      <c r="S24" t="str">
        <v>F2</v>
      </c>
      <c r="T24" t="e">
        <f ca="1"/>
        <v>#NAME?</v>
      </c>
      <c r="U24" t="e">
        <f ca="1"/>
        <v>#NAME?</v>
      </c>
      <c r="V24" t="e">
        <f t="shared" ca="1" si="0"/>
        <v>#NAME?</v>
      </c>
      <c r="W24" t="e">
        <f t="shared" ca="1" si="1"/>
        <v>#NAME?</v>
      </c>
      <c r="X24" t="e">
        <f t="shared" ca="1" si="2"/>
        <v>#NAME?</v>
      </c>
      <c r="Y24" t="e">
        <f t="shared" ca="1" si="3"/>
        <v>#NAME?</v>
      </c>
      <c r="Z24" t="e">
        <f ca="1">[1]!VIF(I3:P24,6)</f>
        <v>#NAME?</v>
      </c>
    </row>
    <row r="25" spans="9:51" x14ac:dyDescent="0.35">
      <c r="S25" t="str">
        <v>F3</v>
      </c>
      <c r="T25" t="e">
        <f ca="1"/>
        <v>#NAME?</v>
      </c>
      <c r="U25" t="e">
        <f ca="1"/>
        <v>#NAME?</v>
      </c>
      <c r="V25" t="e">
        <f t="shared" ca="1" si="0"/>
        <v>#NAME?</v>
      </c>
      <c r="W25" t="e">
        <f t="shared" ca="1" si="1"/>
        <v>#NAME?</v>
      </c>
      <c r="X25" t="e">
        <f t="shared" ca="1" si="2"/>
        <v>#NAME?</v>
      </c>
      <c r="Y25" t="e">
        <f t="shared" ca="1" si="3"/>
        <v>#NAME?</v>
      </c>
      <c r="Z25" t="e">
        <f ca="1">[1]!VIF(I3:P24,7)</f>
        <v>#NAME?</v>
      </c>
    </row>
    <row r="26" spans="9:51" x14ac:dyDescent="0.35">
      <c r="S26" s="17" t="str">
        <v>F4</v>
      </c>
      <c r="T26" s="17" t="e">
        <f ca="1"/>
        <v>#NAME?</v>
      </c>
      <c r="U26" s="17" t="e">
        <f ca="1"/>
        <v>#NAME?</v>
      </c>
      <c r="V26" s="17" t="e">
        <f t="shared" ca="1" si="0"/>
        <v>#NAME?</v>
      </c>
      <c r="W26" s="17" t="e">
        <f t="shared" ca="1" si="1"/>
        <v>#NAME?</v>
      </c>
      <c r="X26" s="17" t="e">
        <f t="shared" ca="1" si="2"/>
        <v>#NAME?</v>
      </c>
      <c r="Y26" s="17" t="e">
        <f t="shared" ca="1" si="3"/>
        <v>#NAME?</v>
      </c>
      <c r="Z26" s="17" t="e">
        <f ca="1">[1]!VIF(I3:P24,8)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RCBD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2025-12-31T21:27:49Z</dcterms:created>
  <dcterms:modified xsi:type="dcterms:W3CDTF">2025-12-31T21:29:36Z</dcterms:modified>
</cp:coreProperties>
</file>