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9EB9FE3D-90B2-400D-BA78-19082901A4FA}" xr6:coauthVersionLast="47" xr6:coauthVersionMax="47" xr10:uidLastSave="{B1AB9FD4-738C-4CAA-BCF3-653C033B6AED}"/>
  <bookViews>
    <workbookView xWindow="-110" yWindow="-110" windowWidth="19420" windowHeight="10300" xr2:uid="{62BDBE9A-2219-4E90-9B7D-34556C47D5E0}"/>
  </bookViews>
  <sheets>
    <sheet name="Title" sheetId="4" r:id="rId1"/>
    <sheet name="RCBD 1" sheetId="1" r:id="rId2"/>
    <sheet name="RCBD 2" sheetId="2" r:id="rId3"/>
    <sheet name="RCBD 3" sheetId="3" r:id="rId4"/>
    <sheet name="RCBD 4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0" i="5" l="1"/>
  <c r="X19" i="5"/>
  <c r="W19" i="5" a="1"/>
  <c r="W20" i="5" s="1"/>
  <c r="E17" i="5" a="1"/>
  <c r="J21" i="5" s="1"/>
  <c r="R21" i="5" s="1"/>
  <c r="AB8" i="5"/>
  <c r="AB7" i="5"/>
  <c r="N6" i="5" a="1"/>
  <c r="N8" i="5" s="1"/>
  <c r="T8" i="5" s="1"/>
  <c r="E5" i="5" a="1"/>
  <c r="I9" i="5" s="1"/>
  <c r="G8" i="3"/>
  <c r="F8" i="3"/>
  <c r="E8" i="3"/>
  <c r="D8" i="3"/>
  <c r="H8" i="3" s="1"/>
  <c r="C8" i="3"/>
  <c r="B8" i="3"/>
  <c r="P7" i="3"/>
  <c r="O7" i="3"/>
  <c r="N7" i="3"/>
  <c r="M7" i="3"/>
  <c r="L7" i="3"/>
  <c r="K7" i="3"/>
  <c r="K8" i="3" s="1"/>
  <c r="J7" i="3"/>
  <c r="H7" i="3"/>
  <c r="U6" i="3"/>
  <c r="P6" i="3"/>
  <c r="O6" i="3"/>
  <c r="N6" i="3"/>
  <c r="N9" i="3" s="1"/>
  <c r="M6" i="3"/>
  <c r="M9" i="3" s="1"/>
  <c r="L6" i="3"/>
  <c r="Q6" i="3" s="1"/>
  <c r="K6" i="3"/>
  <c r="J6" i="3"/>
  <c r="H6" i="3"/>
  <c r="U5" i="3"/>
  <c r="T5" i="3" a="1"/>
  <c r="T7" i="3" s="1"/>
  <c r="P5" i="3"/>
  <c r="O5" i="3"/>
  <c r="N5" i="3"/>
  <c r="N8" i="3" s="1"/>
  <c r="M5" i="3"/>
  <c r="M8" i="3" s="1"/>
  <c r="L5" i="3"/>
  <c r="L9" i="3" s="1"/>
  <c r="K5" i="3"/>
  <c r="K9" i="3" s="1"/>
  <c r="J5" i="3"/>
  <c r="H5" i="3"/>
  <c r="P4" i="3"/>
  <c r="P8" i="3" s="1"/>
  <c r="O4" i="3"/>
  <c r="Q4" i="3" s="1"/>
  <c r="N4" i="3"/>
  <c r="M4" i="3"/>
  <c r="L4" i="3"/>
  <c r="K4" i="3"/>
  <c r="J4" i="3"/>
  <c r="H4" i="3"/>
  <c r="L3" i="3"/>
  <c r="K3" i="3"/>
  <c r="J3" i="3"/>
  <c r="C3" i="3"/>
  <c r="D3" i="3" s="1"/>
  <c r="K17" i="2"/>
  <c r="K16" i="2"/>
  <c r="J16" i="2" a="1"/>
  <c r="J18" i="2" s="1"/>
  <c r="J10" i="2"/>
  <c r="N9" i="2"/>
  <c r="M9" i="2"/>
  <c r="L9" i="2"/>
  <c r="O8" i="2"/>
  <c r="N8" i="2"/>
  <c r="M8" i="2"/>
  <c r="L8" i="2"/>
  <c r="K8" i="2"/>
  <c r="J8" i="2"/>
  <c r="P8" i="2" s="1"/>
  <c r="I8" i="2"/>
  <c r="O7" i="2"/>
  <c r="P7" i="2" s="1"/>
  <c r="N7" i="2"/>
  <c r="M7" i="2"/>
  <c r="L7" i="2"/>
  <c r="K7" i="2"/>
  <c r="J7" i="2"/>
  <c r="I7" i="2"/>
  <c r="O6" i="2"/>
  <c r="O9" i="2" s="1"/>
  <c r="N6" i="2"/>
  <c r="M6" i="2"/>
  <c r="L6" i="2"/>
  <c r="K6" i="2"/>
  <c r="P6" i="2" s="1"/>
  <c r="J6" i="2"/>
  <c r="I6" i="2"/>
  <c r="O5" i="2"/>
  <c r="O10" i="2" s="1"/>
  <c r="N5" i="2"/>
  <c r="N10" i="2" s="1"/>
  <c r="M5" i="2"/>
  <c r="M10" i="2" s="1"/>
  <c r="L5" i="2"/>
  <c r="L10" i="2" s="1"/>
  <c r="K5" i="2"/>
  <c r="K9" i="2" s="1"/>
  <c r="J5" i="2"/>
  <c r="J9" i="2" s="1"/>
  <c r="I5" i="2"/>
  <c r="J4" i="2"/>
  <c r="I4" i="2"/>
  <c r="C3" i="2"/>
  <c r="D3" i="2" s="1"/>
  <c r="Z26" i="1"/>
  <c r="Z25" i="1"/>
  <c r="Z24" i="1"/>
  <c r="AI23" i="1"/>
  <c r="Z23" i="1"/>
  <c r="AI22" i="1"/>
  <c r="Z22" i="1"/>
  <c r="AI21" i="1"/>
  <c r="Z21" i="1"/>
  <c r="AI20" i="1"/>
  <c r="Z20" i="1"/>
  <c r="AY19" i="1"/>
  <c r="AI19" i="1"/>
  <c r="AB23" i="1"/>
  <c r="AB19" i="1" a="1"/>
  <c r="AB22" i="1" s="1"/>
  <c r="Z19" i="1"/>
  <c r="S26" i="1"/>
  <c r="S25" i="1"/>
  <c r="S19" i="1" a="1"/>
  <c r="S24" i="1" s="1"/>
  <c r="AY18" i="1"/>
  <c r="AC18" i="1" a="1"/>
  <c r="AD23" i="1" s="1"/>
  <c r="T18" i="1" a="1"/>
  <c r="T25" i="1" s="1"/>
  <c r="AD15" i="1"/>
  <c r="U15" i="1"/>
  <c r="AC13" i="1"/>
  <c r="T13" i="1"/>
  <c r="AM8" i="1" s="1"/>
  <c r="AL11" i="1"/>
  <c r="AM9" i="1"/>
  <c r="AC9" i="1"/>
  <c r="AC15" i="1" s="1"/>
  <c r="AC14" i="1" s="1"/>
  <c r="T9" i="1"/>
  <c r="C3" i="1"/>
  <c r="D3" i="1" s="1"/>
  <c r="E3" i="1" s="1"/>
  <c r="F3" i="1" s="1"/>
  <c r="G3" i="1" s="1"/>
  <c r="P6" i="5" l="1"/>
  <c r="P10" i="5" s="1"/>
  <c r="Q6" i="5"/>
  <c r="Q11" i="5" s="1"/>
  <c r="O8" i="5"/>
  <c r="P8" i="5"/>
  <c r="Q8" i="5"/>
  <c r="Q10" i="5"/>
  <c r="E8" i="5"/>
  <c r="M8" i="5" s="1"/>
  <c r="J9" i="5"/>
  <c r="H18" i="5"/>
  <c r="P18" i="5" s="1"/>
  <c r="P22" i="5" s="1"/>
  <c r="G6" i="5"/>
  <c r="F20" i="5"/>
  <c r="N20" i="5" s="1"/>
  <c r="T20" i="5" s="1"/>
  <c r="O6" i="5"/>
  <c r="O10" i="5" s="1"/>
  <c r="K21" i="5"/>
  <c r="S21" i="5" s="1"/>
  <c r="Y20" i="5"/>
  <c r="F5" i="5"/>
  <c r="N5" i="5" s="1"/>
  <c r="I8" i="5"/>
  <c r="S6" i="5"/>
  <c r="S8" i="5"/>
  <c r="G17" i="5"/>
  <c r="O17" i="5" s="1"/>
  <c r="E19" i="5"/>
  <c r="M19" i="5" s="1"/>
  <c r="J20" i="5"/>
  <c r="R20" i="5" s="1"/>
  <c r="H17" i="5"/>
  <c r="P17" i="5" s="1"/>
  <c r="G19" i="5"/>
  <c r="O19" i="5" s="1"/>
  <c r="G20" i="5"/>
  <c r="O20" i="5" s="1"/>
  <c r="W19" i="5"/>
  <c r="G8" i="5"/>
  <c r="J6" i="5"/>
  <c r="R8" i="5"/>
  <c r="F17" i="5"/>
  <c r="N17" i="5" s="1"/>
  <c r="K18" i="5"/>
  <c r="S18" i="5" s="1"/>
  <c r="I20" i="5"/>
  <c r="Q20" i="5" s="1"/>
  <c r="W21" i="5"/>
  <c r="K6" i="5"/>
  <c r="G5" i="5"/>
  <c r="O5" i="5" s="1"/>
  <c r="E7" i="5"/>
  <c r="M7" i="5" s="1"/>
  <c r="J8" i="5"/>
  <c r="N7" i="5"/>
  <c r="T7" i="5" s="1"/>
  <c r="N9" i="5"/>
  <c r="T9" i="5" s="1"/>
  <c r="F19" i="5"/>
  <c r="N19" i="5" s="1"/>
  <c r="T19" i="5" s="1"/>
  <c r="K20" i="5"/>
  <c r="S20" i="5" s="1"/>
  <c r="H5" i="5"/>
  <c r="P5" i="5" s="1"/>
  <c r="F7" i="5"/>
  <c r="K8" i="5"/>
  <c r="O7" i="5"/>
  <c r="O9" i="5"/>
  <c r="I17" i="5"/>
  <c r="Q17" i="5" s="1"/>
  <c r="E21" i="5"/>
  <c r="M21" i="5" s="1"/>
  <c r="I5" i="5"/>
  <c r="Q5" i="5" s="1"/>
  <c r="G7" i="5"/>
  <c r="E9" i="5"/>
  <c r="M9" i="5" s="1"/>
  <c r="P7" i="5"/>
  <c r="P9" i="5"/>
  <c r="J17" i="5"/>
  <c r="R17" i="5" s="1"/>
  <c r="H19" i="5"/>
  <c r="P19" i="5" s="1"/>
  <c r="F21" i="5"/>
  <c r="N21" i="5" s="1"/>
  <c r="T21" i="5" s="1"/>
  <c r="J5" i="5"/>
  <c r="R5" i="5" s="1"/>
  <c r="H7" i="5"/>
  <c r="F9" i="5"/>
  <c r="Q7" i="5"/>
  <c r="Q9" i="5"/>
  <c r="K17" i="5"/>
  <c r="S17" i="5" s="1"/>
  <c r="I19" i="5"/>
  <c r="Q19" i="5" s="1"/>
  <c r="G21" i="5"/>
  <c r="O21" i="5" s="1"/>
  <c r="F8" i="5"/>
  <c r="H20" i="5"/>
  <c r="P20" i="5" s="1"/>
  <c r="E5" i="5"/>
  <c r="M5" i="5" s="1"/>
  <c r="K5" i="5"/>
  <c r="S5" i="5" s="1"/>
  <c r="I7" i="5"/>
  <c r="G9" i="5"/>
  <c r="R7" i="5"/>
  <c r="R9" i="5"/>
  <c r="E18" i="5"/>
  <c r="M18" i="5" s="1"/>
  <c r="J19" i="5"/>
  <c r="R19" i="5" s="1"/>
  <c r="H21" i="5"/>
  <c r="P21" i="5" s="1"/>
  <c r="H6" i="5"/>
  <c r="K9" i="5"/>
  <c r="I18" i="5"/>
  <c r="Q18" i="5" s="1"/>
  <c r="I6" i="5"/>
  <c r="J18" i="5"/>
  <c r="R18" i="5" s="1"/>
  <c r="S7" i="5"/>
  <c r="S9" i="5"/>
  <c r="F18" i="5"/>
  <c r="N18" i="5" s="1"/>
  <c r="K19" i="5"/>
  <c r="S19" i="5" s="1"/>
  <c r="I21" i="5"/>
  <c r="Q21" i="5" s="1"/>
  <c r="E17" i="5"/>
  <c r="M17" i="5" s="1"/>
  <c r="H8" i="5"/>
  <c r="R6" i="5"/>
  <c r="E6" i="5"/>
  <c r="M6" i="5" s="1"/>
  <c r="J7" i="5"/>
  <c r="H9" i="5"/>
  <c r="F6" i="5"/>
  <c r="K7" i="5"/>
  <c r="N6" i="5"/>
  <c r="G18" i="5"/>
  <c r="O18" i="5" s="1"/>
  <c r="E20" i="5"/>
  <c r="M20" i="5" s="1"/>
  <c r="AD19" i="1"/>
  <c r="AD20" i="1"/>
  <c r="AC21" i="1"/>
  <c r="AD21" i="1"/>
  <c r="AC18" i="1"/>
  <c r="AD13" i="1" s="1"/>
  <c r="AD18" i="1"/>
  <c r="AC19" i="1"/>
  <c r="AC20" i="1"/>
  <c r="M3" i="3"/>
  <c r="E3" i="3"/>
  <c r="E3" i="2"/>
  <c r="L4" i="2"/>
  <c r="L8" i="3"/>
  <c r="O9" i="3"/>
  <c r="T21" i="1"/>
  <c r="S20" i="1"/>
  <c r="Q7" i="3"/>
  <c r="T22" i="1"/>
  <c r="AD22" i="1"/>
  <c r="S22" i="1"/>
  <c r="AB20" i="1"/>
  <c r="K4" i="2"/>
  <c r="P5" i="2"/>
  <c r="O8" i="3"/>
  <c r="U19" i="1"/>
  <c r="U25" i="1"/>
  <c r="V25" i="1" s="1"/>
  <c r="J19" i="2"/>
  <c r="K19" i="2"/>
  <c r="K18" i="2" s="1"/>
  <c r="L18" i="2" s="1"/>
  <c r="U20" i="1"/>
  <c r="U26" i="1"/>
  <c r="P9" i="3"/>
  <c r="T15" i="1"/>
  <c r="U21" i="1"/>
  <c r="AC22" i="1"/>
  <c r="S21" i="1"/>
  <c r="AB19" i="1"/>
  <c r="U22" i="1"/>
  <c r="AC23" i="1"/>
  <c r="S23" i="1"/>
  <c r="AB21" i="1"/>
  <c r="T20" i="1"/>
  <c r="T26" i="1"/>
  <c r="S19" i="1"/>
  <c r="K10" i="2"/>
  <c r="T23" i="1"/>
  <c r="Q5" i="3"/>
  <c r="Q8" i="3" s="1"/>
  <c r="T8" i="3"/>
  <c r="U8" i="3"/>
  <c r="U7" i="3" s="1"/>
  <c r="V7" i="3" s="1"/>
  <c r="U23" i="1"/>
  <c r="J16" i="2"/>
  <c r="T5" i="3"/>
  <c r="J17" i="2"/>
  <c r="T6" i="3"/>
  <c r="T18" i="1"/>
  <c r="T24" i="1"/>
  <c r="U18" i="1"/>
  <c r="U24" i="1"/>
  <c r="T19" i="1"/>
  <c r="O11" i="5" l="1"/>
  <c r="P11" i="5"/>
  <c r="P23" i="5"/>
  <c r="O22" i="5"/>
  <c r="O23" i="5"/>
  <c r="T18" i="5"/>
  <c r="N22" i="5"/>
  <c r="N23" i="5"/>
  <c r="W22" i="5"/>
  <c r="X22" i="5"/>
  <c r="X21" i="5" s="1"/>
  <c r="Y21" i="5" s="1"/>
  <c r="Z20" i="5" s="1"/>
  <c r="AA20" i="5" s="1"/>
  <c r="X8" i="5"/>
  <c r="T6" i="5"/>
  <c r="N10" i="5"/>
  <c r="X7" i="5"/>
  <c r="N11" i="5"/>
  <c r="W10" i="5"/>
  <c r="P3" i="5"/>
  <c r="R23" i="5"/>
  <c r="R22" i="5"/>
  <c r="Q22" i="5"/>
  <c r="Q23" i="5"/>
  <c r="S23" i="5"/>
  <c r="S22" i="5"/>
  <c r="R11" i="5"/>
  <c r="R10" i="5"/>
  <c r="S11" i="5"/>
  <c r="S10" i="5"/>
  <c r="AB19" i="5"/>
  <c r="Y19" i="5"/>
  <c r="AB20" i="5"/>
  <c r="AG21" i="1"/>
  <c r="AE20" i="1"/>
  <c r="AF20" i="1" s="1"/>
  <c r="AE19" i="1"/>
  <c r="AF19" i="1" s="1"/>
  <c r="AH20" i="1"/>
  <c r="AG20" i="1"/>
  <c r="AG18" i="1"/>
  <c r="AH21" i="1"/>
  <c r="AH19" i="1"/>
  <c r="AE18" i="1"/>
  <c r="AF18" i="1" s="1"/>
  <c r="AG19" i="1"/>
  <c r="AE21" i="1"/>
  <c r="AF21" i="1" s="1"/>
  <c r="AH18" i="1"/>
  <c r="L16" i="2"/>
  <c r="M16" i="2" s="1"/>
  <c r="N16" i="2" s="1"/>
  <c r="O16" i="2"/>
  <c r="AE23" i="1"/>
  <c r="AF23" i="1" s="1"/>
  <c r="AG23" i="1"/>
  <c r="AH23" i="1"/>
  <c r="X21" i="1"/>
  <c r="V21" i="1"/>
  <c r="W21" i="1" s="1"/>
  <c r="AH22" i="1"/>
  <c r="AG22" i="1"/>
  <c r="AE22" i="1"/>
  <c r="AF22" i="1" s="1"/>
  <c r="Q9" i="3"/>
  <c r="V23" i="1"/>
  <c r="P10" i="2"/>
  <c r="P9" i="2"/>
  <c r="AL9" i="1"/>
  <c r="AC6" i="1"/>
  <c r="AE13" i="1"/>
  <c r="AD14" i="1"/>
  <c r="V19" i="1"/>
  <c r="W19" i="1" s="1"/>
  <c r="Y19" i="1"/>
  <c r="X19" i="1"/>
  <c r="V24" i="1"/>
  <c r="T14" i="1"/>
  <c r="W25" i="1" s="1"/>
  <c r="AM11" i="1"/>
  <c r="V5" i="3"/>
  <c r="W5" i="3" s="1"/>
  <c r="X5" i="3" s="1"/>
  <c r="Y5" i="3"/>
  <c r="U13" i="1"/>
  <c r="Y18" i="1"/>
  <c r="X18" i="1"/>
  <c r="V18" i="1"/>
  <c r="W18" i="1" s="1"/>
  <c r="M4" i="2"/>
  <c r="F3" i="2"/>
  <c r="V26" i="1"/>
  <c r="W26" i="1" s="1"/>
  <c r="Y6" i="3"/>
  <c r="V6" i="3"/>
  <c r="W6" i="3" s="1"/>
  <c r="X6" i="3" s="1"/>
  <c r="Y20" i="1"/>
  <c r="V20" i="1"/>
  <c r="W20" i="1" s="1"/>
  <c r="X20" i="1"/>
  <c r="O17" i="2"/>
  <c r="L17" i="2"/>
  <c r="M17" i="2" s="1"/>
  <c r="N17" i="2" s="1"/>
  <c r="V22" i="1"/>
  <c r="W22" i="1" s="1"/>
  <c r="N3" i="3"/>
  <c r="F3" i="3"/>
  <c r="W8" i="5" l="1"/>
  <c r="Y8" i="5" s="1"/>
  <c r="X10" i="5"/>
  <c r="X9" i="5" s="1"/>
  <c r="T10" i="5"/>
  <c r="T11" i="5"/>
  <c r="W7" i="5"/>
  <c r="Y7" i="5" s="1"/>
  <c r="Z19" i="5"/>
  <c r="AA19" i="5" s="1"/>
  <c r="T23" i="5"/>
  <c r="T22" i="5"/>
  <c r="AC7" i="1"/>
  <c r="AC5" i="1"/>
  <c r="AN9" i="1"/>
  <c r="Y21" i="1"/>
  <c r="G3" i="3"/>
  <c r="P3" i="3" s="1"/>
  <c r="O3" i="3"/>
  <c r="AM10" i="1"/>
  <c r="Y25" i="1"/>
  <c r="X25" i="1"/>
  <c r="AF7" i="1"/>
  <c r="AE14" i="1"/>
  <c r="AC8" i="1" s="1"/>
  <c r="AF5" i="1"/>
  <c r="AF6" i="1" s="1"/>
  <c r="U14" i="1"/>
  <c r="V13" i="1"/>
  <c r="T6" i="1"/>
  <c r="AL8" i="1"/>
  <c r="X22" i="1"/>
  <c r="Y26" i="1"/>
  <c r="X24" i="1"/>
  <c r="W23" i="1"/>
  <c r="X26" i="1"/>
  <c r="W24" i="1"/>
  <c r="Y23" i="1"/>
  <c r="Y22" i="1"/>
  <c r="N4" i="2"/>
  <c r="G3" i="2"/>
  <c r="O4" i="2" s="1"/>
  <c r="Y24" i="1"/>
  <c r="X23" i="1"/>
  <c r="W9" i="5" l="1"/>
  <c r="Y9" i="5" s="1"/>
  <c r="Z7" i="5" s="1"/>
  <c r="AA7" i="5" s="1"/>
  <c r="AF13" i="1"/>
  <c r="AG13" i="1" s="1"/>
  <c r="AH13" i="1" s="1"/>
  <c r="AN8" i="1"/>
  <c r="T7" i="1"/>
  <c r="T5" i="1"/>
  <c r="V14" i="1"/>
  <c r="T8" i="1" s="1"/>
  <c r="AL10" i="1"/>
  <c r="W5" i="1"/>
  <c r="W6" i="1" s="1"/>
  <c r="W7" i="1"/>
  <c r="Z8" i="5" l="1"/>
  <c r="AA8" i="5" s="1"/>
  <c r="AN10" i="1"/>
  <c r="AO9" i="1" s="1"/>
  <c r="AP9" i="1" s="1"/>
  <c r="AQ9" i="1"/>
  <c r="W13" i="1"/>
  <c r="X13" i="1" s="1"/>
  <c r="Y13" i="1" s="1"/>
  <c r="AQ8" i="1"/>
  <c r="AO8" i="1" l="1"/>
  <c r="AP8" i="1" s="1"/>
</calcChain>
</file>

<file path=xl/sharedStrings.xml><?xml version="1.0" encoding="utf-8"?>
<sst xmlns="http://schemas.openxmlformats.org/spreadsheetml/2006/main" count="260" uniqueCount="75">
  <si>
    <t xml:space="preserve">RCBD with missing data via Regression </t>
  </si>
  <si>
    <t>T10</t>
  </si>
  <si>
    <t>T15</t>
  </si>
  <si>
    <t>T20</t>
  </si>
  <si>
    <t>T25</t>
  </si>
  <si>
    <t>T30</t>
  </si>
  <si>
    <t>F2</t>
  </si>
  <si>
    <t>F3</t>
  </si>
  <si>
    <t>F4</t>
  </si>
  <si>
    <t>Yield</t>
  </si>
  <si>
    <t>Regression Analysis</t>
  </si>
  <si>
    <t>Randomized Complete Block Design</t>
  </si>
  <si>
    <t>Field 1</t>
  </si>
  <si>
    <t>OVERALL FIT</t>
  </si>
  <si>
    <t>Using Regression</t>
  </si>
  <si>
    <t>ANOVA (Complete Regression)</t>
  </si>
  <si>
    <t>Alpha</t>
  </si>
  <si>
    <t>Field 2</t>
  </si>
  <si>
    <t>Multiple R</t>
  </si>
  <si>
    <t>AIC</t>
  </si>
  <si>
    <t>df</t>
  </si>
  <si>
    <t>SS</t>
  </si>
  <si>
    <t>MS</t>
  </si>
  <si>
    <t>F</t>
  </si>
  <si>
    <t>p-value</t>
  </si>
  <si>
    <t>sig</t>
  </si>
  <si>
    <t>Field 3</t>
  </si>
  <si>
    <t>R Square</t>
  </si>
  <si>
    <t>AICc</t>
  </si>
  <si>
    <t>ANOVA</t>
  </si>
  <si>
    <t>Regression</t>
  </si>
  <si>
    <t>yes</t>
  </si>
  <si>
    <t>Field 4</t>
  </si>
  <si>
    <t>Adjusted R Square</t>
  </si>
  <si>
    <t>SBC</t>
  </si>
  <si>
    <t>Sources</t>
  </si>
  <si>
    <t>P value</t>
  </si>
  <si>
    <t>P Eta-sq</t>
  </si>
  <si>
    <t>Residual</t>
  </si>
  <si>
    <t>Standard Error</t>
  </si>
  <si>
    <t>Blocks</t>
  </si>
  <si>
    <t>Total</t>
  </si>
  <si>
    <t>Observations</t>
  </si>
  <si>
    <t>Groups</t>
  </si>
  <si>
    <t>Error</t>
  </si>
  <si>
    <t>ANOVA (Subset Regression)</t>
  </si>
  <si>
    <t>ANOVA (RCBD via Regression)</t>
  </si>
  <si>
    <t>coeff</t>
  </si>
  <si>
    <t>std err</t>
  </si>
  <si>
    <t>t stat</t>
  </si>
  <si>
    <t>lower</t>
  </si>
  <si>
    <t>upper</t>
  </si>
  <si>
    <t>vif</t>
  </si>
  <si>
    <t>Intercept</t>
  </si>
  <si>
    <t>RCBD with missing data via Regression (Real Statistics)</t>
  </si>
  <si>
    <t>DESCRIPTION</t>
  </si>
  <si>
    <t>Mean</t>
  </si>
  <si>
    <t>Variance</t>
  </si>
  <si>
    <t>Randomized Complete Block Design using Regression</t>
  </si>
  <si>
    <t>RCBD with Missing Data (Real Statistics Support)</t>
  </si>
  <si>
    <t>Real Statistics Using Excel</t>
  </si>
  <si>
    <t>Updated</t>
  </si>
  <si>
    <t>Copyright © 2013 - 2025 Charles Zaiontz</t>
  </si>
  <si>
    <t>RCBD with missing data analysis tool</t>
  </si>
  <si>
    <t>Input data in standard format</t>
  </si>
  <si>
    <t>5</t>
  </si>
  <si>
    <t>Input in Excel Anova format</t>
  </si>
  <si>
    <t>Missing</t>
  </si>
  <si>
    <t>15</t>
  </si>
  <si>
    <t>20</t>
  </si>
  <si>
    <t>25</t>
  </si>
  <si>
    <t>Adj SS</t>
  </si>
  <si>
    <t>30</t>
  </si>
  <si>
    <t>10</t>
  </si>
  <si>
    <t xml:space="preserve"> P Eta-sq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</si>
</sst>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164" fontId="0" fillId="0" borderId="4" xfId="0" applyNumberFormat="1" applyBorder="1"/>
    <xf numFmtId="164" fontId="0" fillId="0" borderId="0" xfId="0" applyNumberFormat="1"/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5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25" xfId="0" applyBorder="1"/>
    <xf numFmtId="0" fontId="0" fillId="0" borderId="2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DEsign"/>
      <definedName name="RCBDAdjSS"/>
      <definedName name="RCBDMissing"/>
      <definedName name="RegCoeff"/>
      <definedName name="SS_RCBD"/>
      <definedName name="StdAnova2"/>
      <definedName name="VIF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C665-866E-46EF-AD57-6CC88B7171F3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60</v>
      </c>
    </row>
    <row r="2" spans="1:13" x14ac:dyDescent="0.35">
      <c r="A2" t="s">
        <v>63</v>
      </c>
    </row>
    <row r="4" spans="1:13" x14ac:dyDescent="0.35">
      <c r="A4" t="s">
        <v>61</v>
      </c>
      <c r="B4" s="36">
        <v>46022</v>
      </c>
    </row>
    <row r="6" spans="1:13" x14ac:dyDescent="0.35">
      <c r="A6" s="37" t="s">
        <v>62</v>
      </c>
    </row>
    <row r="10" spans="1:13" ht="18.5" x14ac:dyDescent="0.45">
      <c r="M10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5BEC-A4E2-42B7-995A-F000BC2BB028}">
  <sheetPr codeName="Sheet22"/>
  <dimension ref="A1:AY26"/>
  <sheetViews>
    <sheetView workbookViewId="0"/>
  </sheetViews>
  <sheetFormatPr defaultRowHeight="14.5" x14ac:dyDescent="0.35"/>
  <cols>
    <col min="1" max="1" width="7.453125" customWidth="1"/>
    <col min="2" max="7" width="7.26953125" customWidth="1"/>
    <col min="8" max="8" width="4.81640625" customWidth="1"/>
    <col min="9" max="16" width="3.81640625" customWidth="1"/>
    <col min="17" max="17" width="5.81640625" customWidth="1"/>
    <col min="19" max="19" width="16.81640625" customWidth="1"/>
    <col min="28" max="28" width="17.1796875" customWidth="1"/>
  </cols>
  <sheetData>
    <row r="1" spans="1:51" x14ac:dyDescent="0.35">
      <c r="A1" s="1" t="s">
        <v>0</v>
      </c>
    </row>
    <row r="2" spans="1:51" x14ac:dyDescent="0.35"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S2" t="s">
        <v>10</v>
      </c>
      <c r="AB2" t="s">
        <v>10</v>
      </c>
      <c r="AK2" t="s">
        <v>11</v>
      </c>
    </row>
    <row r="3" spans="1:51" x14ac:dyDescent="0.35">
      <c r="B3">
        <v>5</v>
      </c>
      <c r="C3">
        <f>B3+5</f>
        <v>10</v>
      </c>
      <c r="D3">
        <f>C3+5</f>
        <v>15</v>
      </c>
      <c r="E3">
        <f>D3+5</f>
        <v>20</v>
      </c>
      <c r="F3">
        <f>E3+5</f>
        <v>25</v>
      </c>
      <c r="G3">
        <f>F3+5</f>
        <v>30</v>
      </c>
      <c r="I3" s="3">
        <v>0</v>
      </c>
      <c r="J3" s="4">
        <v>0</v>
      </c>
      <c r="K3" s="4">
        <v>0</v>
      </c>
      <c r="L3" s="4">
        <v>0</v>
      </c>
      <c r="M3" s="5">
        <v>0</v>
      </c>
      <c r="N3" s="3">
        <v>0</v>
      </c>
      <c r="O3" s="4">
        <v>0</v>
      </c>
      <c r="P3" s="5">
        <v>0</v>
      </c>
      <c r="Q3" s="6">
        <v>9.7000000000000011</v>
      </c>
    </row>
    <row r="4" spans="1:51" ht="15" thickBot="1" x14ac:dyDescent="0.4">
      <c r="A4" t="s">
        <v>12</v>
      </c>
      <c r="B4" s="7">
        <v>9.7000000000000011</v>
      </c>
      <c r="C4" s="8"/>
      <c r="D4" s="8">
        <v>8.3000000000000007</v>
      </c>
      <c r="E4" s="8">
        <v>6.3</v>
      </c>
      <c r="F4" s="8">
        <v>6.7</v>
      </c>
      <c r="G4" s="6">
        <v>5.8</v>
      </c>
      <c r="I4" s="9">
        <v>0</v>
      </c>
      <c r="J4">
        <v>0</v>
      </c>
      <c r="K4">
        <v>0</v>
      </c>
      <c r="L4">
        <v>0</v>
      </c>
      <c r="M4" s="10">
        <v>0</v>
      </c>
      <c r="N4" s="9">
        <v>1</v>
      </c>
      <c r="O4">
        <v>0</v>
      </c>
      <c r="P4" s="10">
        <v>0</v>
      </c>
      <c r="Q4" s="11">
        <v>13</v>
      </c>
      <c r="S4" s="12" t="s">
        <v>13</v>
      </c>
      <c r="T4" s="12"/>
      <c r="V4" s="12"/>
      <c r="W4" s="12"/>
      <c r="AB4" s="12" t="s">
        <v>13</v>
      </c>
      <c r="AC4" s="12"/>
      <c r="AE4" s="12"/>
      <c r="AF4" s="12"/>
      <c r="AK4" t="s">
        <v>14</v>
      </c>
      <c r="AS4" t="s">
        <v>15</v>
      </c>
      <c r="AW4" s="2" t="s">
        <v>16</v>
      </c>
      <c r="AX4" s="2">
        <v>0.05</v>
      </c>
    </row>
    <row r="5" spans="1:51" ht="15" thickTop="1" x14ac:dyDescent="0.35">
      <c r="A5" t="s">
        <v>17</v>
      </c>
      <c r="B5" s="13">
        <v>13</v>
      </c>
      <c r="C5" s="14">
        <v>20.2</v>
      </c>
      <c r="D5" s="14">
        <v>6.4</v>
      </c>
      <c r="E5" s="14">
        <v>6</v>
      </c>
      <c r="F5" s="14">
        <v>5.1999999999999993</v>
      </c>
      <c r="G5" s="11">
        <v>3.6</v>
      </c>
      <c r="I5" s="9">
        <v>0</v>
      </c>
      <c r="J5">
        <v>0</v>
      </c>
      <c r="K5">
        <v>0</v>
      </c>
      <c r="L5">
        <v>0</v>
      </c>
      <c r="M5" s="10">
        <v>0</v>
      </c>
      <c r="N5" s="9">
        <v>0</v>
      </c>
      <c r="O5">
        <v>1</v>
      </c>
      <c r="P5" s="10">
        <v>0</v>
      </c>
      <c r="Q5" s="11">
        <v>15.6</v>
      </c>
      <c r="S5" t="s">
        <v>18</v>
      </c>
      <c r="T5" t="e">
        <f ca="1">SQRT(T6)</f>
        <v>#NAME?</v>
      </c>
      <c r="V5" t="s">
        <v>19</v>
      </c>
      <c r="W5" t="e">
        <f ca="1">T9*LN(U14/T9)+2*(T13+1)</f>
        <v>#NAME?</v>
      </c>
      <c r="AB5" t="s">
        <v>18</v>
      </c>
      <c r="AC5" t="e">
        <f ca="1">SQRT(AC6)</f>
        <v>#NAME?</v>
      </c>
      <c r="AE5" t="s">
        <v>19</v>
      </c>
      <c r="AF5" t="e">
        <f ca="1">AC9*LN(AD14/AC9)+2*(AC13+1)</f>
        <v>#NAME?</v>
      </c>
      <c r="AS5" s="15"/>
      <c r="AT5" s="15" t="s">
        <v>20</v>
      </c>
      <c r="AU5" s="15" t="s">
        <v>21</v>
      </c>
      <c r="AV5" s="15" t="s">
        <v>22</v>
      </c>
      <c r="AW5" s="15" t="s">
        <v>23</v>
      </c>
      <c r="AX5" s="15" t="s">
        <v>24</v>
      </c>
      <c r="AY5" s="15" t="s">
        <v>25</v>
      </c>
    </row>
    <row r="6" spans="1:51" ht="15" thickBot="1" x14ac:dyDescent="0.4">
      <c r="A6" t="s">
        <v>26</v>
      </c>
      <c r="B6" s="13">
        <v>15.6</v>
      </c>
      <c r="C6" s="14">
        <v>17.7</v>
      </c>
      <c r="D6" s="14">
        <v>6.1</v>
      </c>
      <c r="E6" s="14">
        <v>3.9999999999999996</v>
      </c>
      <c r="F6" s="14"/>
      <c r="G6" s="11">
        <v>4.0999999999999996</v>
      </c>
      <c r="I6" s="16">
        <v>0</v>
      </c>
      <c r="J6" s="17">
        <v>0</v>
      </c>
      <c r="K6" s="17">
        <v>0</v>
      </c>
      <c r="L6" s="17">
        <v>0</v>
      </c>
      <c r="M6" s="18">
        <v>0</v>
      </c>
      <c r="N6" s="16">
        <v>0</v>
      </c>
      <c r="O6" s="17">
        <v>0</v>
      </c>
      <c r="P6" s="18">
        <v>1</v>
      </c>
      <c r="Q6" s="19">
        <v>7.1</v>
      </c>
      <c r="S6" t="s">
        <v>27</v>
      </c>
      <c r="T6" t="e">
        <f ca="1">U13/U15</f>
        <v>#NAME?</v>
      </c>
      <c r="V6" t="s">
        <v>28</v>
      </c>
      <c r="W6" t="e">
        <f ca="1">W5+2*(T13+2)*(T13+3)/(T9-T13-3)</f>
        <v>#NAME?</v>
      </c>
      <c r="AB6" t="s">
        <v>27</v>
      </c>
      <c r="AC6" t="e">
        <f ca="1">AD13/AD15</f>
        <v>#NAME?</v>
      </c>
      <c r="AE6" t="s">
        <v>28</v>
      </c>
      <c r="AF6" t="e">
        <f ca="1">AF5+2*(AC13+2)*(AC13+3)/(AC9-AC13-3)</f>
        <v>#NAME?</v>
      </c>
      <c r="AK6" t="s">
        <v>29</v>
      </c>
      <c r="AO6" t="s">
        <v>16</v>
      </c>
      <c r="AP6">
        <v>0.05</v>
      </c>
      <c r="AS6" t="s">
        <v>30</v>
      </c>
      <c r="AT6">
        <v>8</v>
      </c>
      <c r="AU6">
        <v>586.7283901515151</v>
      </c>
      <c r="AV6">
        <v>73.341048768939388</v>
      </c>
      <c r="AW6">
        <v>28.623224171957794</v>
      </c>
      <c r="AX6">
        <v>4.8751475023368699E-7</v>
      </c>
      <c r="AY6" s="2" t="s">
        <v>31</v>
      </c>
    </row>
    <row r="7" spans="1:51" ht="15" thickTop="1" x14ac:dyDescent="0.35">
      <c r="A7" t="s">
        <v>32</v>
      </c>
      <c r="B7" s="20">
        <v>7.1</v>
      </c>
      <c r="C7" s="21">
        <v>11.8</v>
      </c>
      <c r="D7" s="21">
        <v>1.7</v>
      </c>
      <c r="E7" s="21">
        <v>0.5</v>
      </c>
      <c r="F7" s="21">
        <v>0.8</v>
      </c>
      <c r="G7" s="19">
        <v>0.2</v>
      </c>
      <c r="I7" s="9">
        <v>1</v>
      </c>
      <c r="J7">
        <v>0</v>
      </c>
      <c r="K7">
        <v>0</v>
      </c>
      <c r="L7">
        <v>0</v>
      </c>
      <c r="M7" s="10">
        <v>0</v>
      </c>
      <c r="N7" s="9">
        <v>1</v>
      </c>
      <c r="O7">
        <v>0</v>
      </c>
      <c r="P7" s="10">
        <v>0</v>
      </c>
      <c r="Q7" s="11">
        <v>20.2</v>
      </c>
      <c r="S7" t="s">
        <v>33</v>
      </c>
      <c r="T7" t="e">
        <f ca="1">1-(1-T6)*(T9-1)/(T9-T13-1)</f>
        <v>#NAME?</v>
      </c>
      <c r="V7" s="17" t="s">
        <v>34</v>
      </c>
      <c r="W7" s="17" t="e">
        <f ca="1">T9*LN(U14/T9)+(T13+1)*LN(T9)</f>
        <v>#NAME?</v>
      </c>
      <c r="AB7" t="s">
        <v>33</v>
      </c>
      <c r="AC7" t="e">
        <f ca="1">1-(1-AC6)*(AC9-1)/(AC9-AC13-1)</f>
        <v>#NAME?</v>
      </c>
      <c r="AE7" s="17" t="s">
        <v>34</v>
      </c>
      <c r="AF7" s="17" t="e">
        <f ca="1">AC9*LN(AD14/AC9)+(AC13+1)*LN(AC9)</f>
        <v>#NAME?</v>
      </c>
      <c r="AK7" s="15" t="s">
        <v>35</v>
      </c>
      <c r="AL7" s="15" t="s">
        <v>21</v>
      </c>
      <c r="AM7" s="15" t="s">
        <v>20</v>
      </c>
      <c r="AN7" s="15" t="s">
        <v>22</v>
      </c>
      <c r="AO7" s="15" t="s">
        <v>23</v>
      </c>
      <c r="AP7" s="15" t="s">
        <v>36</v>
      </c>
      <c r="AQ7" s="15" t="s">
        <v>37</v>
      </c>
      <c r="AS7" t="s">
        <v>38</v>
      </c>
      <c r="AT7">
        <v>13</v>
      </c>
      <c r="AU7">
        <v>33.309791666666683</v>
      </c>
      <c r="AV7">
        <v>2.5622916666666677</v>
      </c>
    </row>
    <row r="8" spans="1:51" x14ac:dyDescent="0.35">
      <c r="I8" s="9">
        <v>1</v>
      </c>
      <c r="J8">
        <v>0</v>
      </c>
      <c r="K8">
        <v>0</v>
      </c>
      <c r="L8">
        <v>0</v>
      </c>
      <c r="M8" s="10">
        <v>0</v>
      </c>
      <c r="N8" s="9">
        <v>0</v>
      </c>
      <c r="O8">
        <v>1</v>
      </c>
      <c r="P8" s="10">
        <v>0</v>
      </c>
      <c r="Q8" s="11">
        <v>17.7</v>
      </c>
      <c r="S8" t="s">
        <v>39</v>
      </c>
      <c r="T8" t="e">
        <f ca="1">SQRT(V14)</f>
        <v>#NAME?</v>
      </c>
      <c r="AB8" t="s">
        <v>39</v>
      </c>
      <c r="AC8" t="e">
        <f ca="1">SQRT(AE14)</f>
        <v>#NAME?</v>
      </c>
      <c r="AK8" t="s">
        <v>40</v>
      </c>
      <c r="AL8" t="e">
        <f ca="1">U13-AL9</f>
        <v>#NAME?</v>
      </c>
      <c r="AM8">
        <f>T13-AM9</f>
        <v>3</v>
      </c>
      <c r="AN8" t="e">
        <f ca="1">AL8/AM8</f>
        <v>#NAME?</v>
      </c>
      <c r="AO8" t="e">
        <f ca="1">AN8/AN10</f>
        <v>#NAME?</v>
      </c>
      <c r="AP8" t="e">
        <f ca="1">FDIST(AO8,AM8,AM10)</f>
        <v>#NAME?</v>
      </c>
      <c r="AQ8" s="2" t="e">
        <f ca="1">AL8/(AL8+AL10)</f>
        <v>#NAME?</v>
      </c>
      <c r="AS8" s="17" t="s">
        <v>41</v>
      </c>
      <c r="AT8" s="17">
        <v>21</v>
      </c>
      <c r="AU8" s="17">
        <v>620.03818181818178</v>
      </c>
      <c r="AV8" s="17"/>
      <c r="AW8" s="17"/>
      <c r="AX8" s="17"/>
      <c r="AY8" s="17"/>
    </row>
    <row r="9" spans="1:51" x14ac:dyDescent="0.35">
      <c r="I9" s="16">
        <v>1</v>
      </c>
      <c r="J9" s="17">
        <v>0</v>
      </c>
      <c r="K9" s="17">
        <v>0</v>
      </c>
      <c r="L9" s="17">
        <v>0</v>
      </c>
      <c r="M9" s="18">
        <v>0</v>
      </c>
      <c r="N9" s="16">
        <v>0</v>
      </c>
      <c r="O9" s="17">
        <v>0</v>
      </c>
      <c r="P9" s="18">
        <v>1</v>
      </c>
      <c r="Q9" s="19">
        <v>11.8</v>
      </c>
      <c r="S9" s="17" t="s">
        <v>42</v>
      </c>
      <c r="T9" s="17">
        <f>COUNT(Q3:Q24)</f>
        <v>22</v>
      </c>
      <c r="AB9" s="17" t="s">
        <v>42</v>
      </c>
      <c r="AC9" s="17">
        <f>COUNT(Q3:Q24)</f>
        <v>22</v>
      </c>
      <c r="AK9" t="s">
        <v>43</v>
      </c>
      <c r="AL9" t="e">
        <f ca="1">AD13</f>
        <v>#NAME?</v>
      </c>
      <c r="AM9">
        <f>AC13</f>
        <v>5</v>
      </c>
      <c r="AN9" t="e">
        <f ca="1">AL9/AM9</f>
        <v>#NAME?</v>
      </c>
      <c r="AO9" t="e">
        <f ca="1">AN9/AN10</f>
        <v>#NAME?</v>
      </c>
      <c r="AP9" t="e">
        <f ca="1">FDIST(AO9,AM9,AM10)</f>
        <v>#NAME?</v>
      </c>
      <c r="AQ9" s="2" t="e">
        <f ca="1">AL9/(AL9+AL10)</f>
        <v>#NAME?</v>
      </c>
    </row>
    <row r="10" spans="1:51" ht="15" thickBot="1" x14ac:dyDescent="0.4">
      <c r="I10" s="3">
        <v>0</v>
      </c>
      <c r="J10" s="4">
        <v>1</v>
      </c>
      <c r="K10" s="4">
        <v>0</v>
      </c>
      <c r="L10" s="4">
        <v>0</v>
      </c>
      <c r="M10" s="5">
        <v>0</v>
      </c>
      <c r="N10" s="3">
        <v>0</v>
      </c>
      <c r="O10" s="4">
        <v>0</v>
      </c>
      <c r="P10" s="5">
        <v>0</v>
      </c>
      <c r="Q10" s="22">
        <v>8.3000000000000007</v>
      </c>
      <c r="AK10" t="s">
        <v>44</v>
      </c>
      <c r="AL10" t="e">
        <f ca="1">U14</f>
        <v>#NAME?</v>
      </c>
      <c r="AM10">
        <f>T14</f>
        <v>13</v>
      </c>
      <c r="AN10" t="e">
        <f ca="1">AL10/AM10</f>
        <v>#NAME?</v>
      </c>
      <c r="AS10" t="s">
        <v>45</v>
      </c>
      <c r="AW10" s="2" t="s">
        <v>16</v>
      </c>
      <c r="AX10" s="2">
        <v>0.05</v>
      </c>
    </row>
    <row r="11" spans="1:51" ht="15.5" thickTop="1" thickBot="1" x14ac:dyDescent="0.4">
      <c r="I11" s="9">
        <v>0</v>
      </c>
      <c r="J11">
        <v>1</v>
      </c>
      <c r="K11">
        <v>0</v>
      </c>
      <c r="L11">
        <v>0</v>
      </c>
      <c r="M11" s="10">
        <v>0</v>
      </c>
      <c r="N11" s="9">
        <v>1</v>
      </c>
      <c r="O11">
        <v>0</v>
      </c>
      <c r="P11" s="10">
        <v>0</v>
      </c>
      <c r="Q11" s="23">
        <v>6.4</v>
      </c>
      <c r="S11" t="s">
        <v>29</v>
      </c>
      <c r="W11" s="2" t="s">
        <v>16</v>
      </c>
      <c r="X11" s="2">
        <v>0.05</v>
      </c>
      <c r="AB11" t="s">
        <v>29</v>
      </c>
      <c r="AF11" s="2" t="s">
        <v>16</v>
      </c>
      <c r="AG11" s="2">
        <v>0.05</v>
      </c>
      <c r="AK11" s="17" t="s">
        <v>41</v>
      </c>
      <c r="AL11" s="17">
        <f>U15</f>
        <v>620.03818181818178</v>
      </c>
      <c r="AM11" s="17">
        <f>T15</f>
        <v>21</v>
      </c>
      <c r="AN11" s="17"/>
      <c r="AO11" s="17"/>
      <c r="AP11" s="17"/>
      <c r="AQ11" s="17"/>
      <c r="AS11" s="15"/>
      <c r="AT11" s="15" t="s">
        <v>20</v>
      </c>
      <c r="AU11" s="15" t="s">
        <v>21</v>
      </c>
      <c r="AV11" s="15" t="s">
        <v>22</v>
      </c>
      <c r="AW11" s="15" t="s">
        <v>23</v>
      </c>
      <c r="AX11" s="15" t="s">
        <v>24</v>
      </c>
      <c r="AY11" s="15" t="s">
        <v>25</v>
      </c>
    </row>
    <row r="12" spans="1:51" ht="15" thickTop="1" x14ac:dyDescent="0.35">
      <c r="I12" s="9">
        <v>0</v>
      </c>
      <c r="J12">
        <v>1</v>
      </c>
      <c r="K12">
        <v>0</v>
      </c>
      <c r="L12">
        <v>0</v>
      </c>
      <c r="M12" s="10">
        <v>0</v>
      </c>
      <c r="N12" s="9">
        <v>0</v>
      </c>
      <c r="O12">
        <v>1</v>
      </c>
      <c r="P12" s="10">
        <v>0</v>
      </c>
      <c r="Q12" s="23">
        <v>6.1</v>
      </c>
      <c r="S12" s="15"/>
      <c r="T12" s="15" t="s">
        <v>20</v>
      </c>
      <c r="U12" s="15" t="s">
        <v>21</v>
      </c>
      <c r="V12" s="15" t="s">
        <v>22</v>
      </c>
      <c r="W12" s="15" t="s">
        <v>23</v>
      </c>
      <c r="X12" s="15" t="s">
        <v>24</v>
      </c>
      <c r="Y12" s="15" t="s">
        <v>25</v>
      </c>
      <c r="AB12" s="15"/>
      <c r="AC12" s="15" t="s">
        <v>20</v>
      </c>
      <c r="AD12" s="15" t="s">
        <v>21</v>
      </c>
      <c r="AE12" s="15" t="s">
        <v>22</v>
      </c>
      <c r="AF12" s="15" t="s">
        <v>23</v>
      </c>
      <c r="AG12" s="15" t="s">
        <v>24</v>
      </c>
      <c r="AH12" s="15" t="s">
        <v>25</v>
      </c>
      <c r="AS12" t="s">
        <v>30</v>
      </c>
      <c r="AT12">
        <v>5</v>
      </c>
      <c r="AU12">
        <v>461.1598484848484</v>
      </c>
      <c r="AV12">
        <v>92.231969696969685</v>
      </c>
      <c r="AW12">
        <v>9.2883119062900192</v>
      </c>
      <c r="AX12">
        <v>2.6677602526425307E-4</v>
      </c>
      <c r="AY12" s="2" t="s">
        <v>31</v>
      </c>
    </row>
    <row r="13" spans="1:51" x14ac:dyDescent="0.35">
      <c r="I13" s="16">
        <v>0</v>
      </c>
      <c r="J13" s="17">
        <v>1</v>
      </c>
      <c r="K13" s="17">
        <v>0</v>
      </c>
      <c r="L13" s="17">
        <v>0</v>
      </c>
      <c r="M13" s="18">
        <v>0</v>
      </c>
      <c r="N13" s="16">
        <v>0</v>
      </c>
      <c r="O13" s="17">
        <v>0</v>
      </c>
      <c r="P13" s="18">
        <v>1</v>
      </c>
      <c r="Q13" s="24">
        <v>1.7</v>
      </c>
      <c r="S13" t="s">
        <v>30</v>
      </c>
      <c r="T13">
        <f>COUNT(I3:P3)</f>
        <v>8</v>
      </c>
      <c r="U13" t="e">
        <f ca="1">DEVSQ(MMULT([1]!DEsign(I3:P24),T18:T26))</f>
        <v>#NAME?</v>
      </c>
      <c r="V13" t="e">
        <f ca="1">U13/T13</f>
        <v>#NAME?</v>
      </c>
      <c r="W13" t="e">
        <f ca="1">V13/V14</f>
        <v>#NAME?</v>
      </c>
      <c r="X13" t="e">
        <f ca="1">FDIST(W13,T13,T14)</f>
        <v>#NAME?</v>
      </c>
      <c r="Y13" s="2" t="e">
        <f ca="1">IF(X13&lt;X11,"yes","no")</f>
        <v>#NAME?</v>
      </c>
      <c r="AB13" t="s">
        <v>30</v>
      </c>
      <c r="AC13">
        <f>COUNT(I3:M3)</f>
        <v>5</v>
      </c>
      <c r="AD13" t="e">
        <f ca="1">DEVSQ(MMULT([1]!DEsign(I3:M24),AC18:AC23))</f>
        <v>#NAME?</v>
      </c>
      <c r="AE13" t="e">
        <f ca="1">AD13/AC13</f>
        <v>#NAME?</v>
      </c>
      <c r="AF13" t="e">
        <f ca="1">AE13/AE14</f>
        <v>#NAME?</v>
      </c>
      <c r="AG13" t="e">
        <f ca="1">FDIST(AF13,AC13,AC14)</f>
        <v>#NAME?</v>
      </c>
      <c r="AH13" s="2" t="e">
        <f ca="1">IF(AG13&lt;AG11,"yes","no")</f>
        <v>#NAME?</v>
      </c>
      <c r="AS13" t="s">
        <v>38</v>
      </c>
      <c r="AT13">
        <v>16</v>
      </c>
      <c r="AU13">
        <v>158.87833333333339</v>
      </c>
      <c r="AV13">
        <v>9.9298958333333367</v>
      </c>
    </row>
    <row r="14" spans="1:51" x14ac:dyDescent="0.35">
      <c r="I14" s="3">
        <v>0</v>
      </c>
      <c r="J14" s="4">
        <v>0</v>
      </c>
      <c r="K14" s="4">
        <v>1</v>
      </c>
      <c r="L14" s="4">
        <v>0</v>
      </c>
      <c r="M14" s="5">
        <v>0</v>
      </c>
      <c r="N14" s="3">
        <v>0</v>
      </c>
      <c r="O14" s="4">
        <v>0</v>
      </c>
      <c r="P14" s="5">
        <v>0</v>
      </c>
      <c r="Q14" s="6">
        <v>6.3</v>
      </c>
      <c r="S14" t="s">
        <v>38</v>
      </c>
      <c r="T14">
        <f>T15-T13</f>
        <v>13</v>
      </c>
      <c r="U14" t="e">
        <f ca="1">U15-U13</f>
        <v>#NAME?</v>
      </c>
      <c r="V14" t="e">
        <f ca="1">U14/T14</f>
        <v>#NAME?</v>
      </c>
      <c r="AB14" t="s">
        <v>38</v>
      </c>
      <c r="AC14">
        <f>AC15-AC13</f>
        <v>16</v>
      </c>
      <c r="AD14" t="e">
        <f ca="1">AD15-AD13</f>
        <v>#NAME?</v>
      </c>
      <c r="AE14" t="e">
        <f ca="1">AD14/AC14</f>
        <v>#NAME?</v>
      </c>
      <c r="AS14" s="17" t="s">
        <v>41</v>
      </c>
      <c r="AT14" s="17">
        <v>21</v>
      </c>
      <c r="AU14" s="17">
        <v>620.03818181818178</v>
      </c>
      <c r="AV14" s="17"/>
      <c r="AW14" s="17"/>
      <c r="AX14" s="17"/>
      <c r="AY14" s="17"/>
    </row>
    <row r="15" spans="1:51" x14ac:dyDescent="0.35">
      <c r="I15" s="9">
        <v>0</v>
      </c>
      <c r="J15">
        <v>0</v>
      </c>
      <c r="K15">
        <v>1</v>
      </c>
      <c r="L15">
        <v>0</v>
      </c>
      <c r="M15" s="10">
        <v>0</v>
      </c>
      <c r="N15" s="9">
        <v>1</v>
      </c>
      <c r="O15">
        <v>0</v>
      </c>
      <c r="P15" s="10">
        <v>0</v>
      </c>
      <c r="Q15" s="11">
        <v>6</v>
      </c>
      <c r="S15" s="17" t="s">
        <v>41</v>
      </c>
      <c r="T15" s="17">
        <f>T9-1</f>
        <v>21</v>
      </c>
      <c r="U15" s="17">
        <f>DEVSQ(Q3:Q24)</f>
        <v>620.03818181818178</v>
      </c>
      <c r="V15" s="17"/>
      <c r="W15" s="17"/>
      <c r="X15" s="17"/>
      <c r="Y15" s="17"/>
      <c r="AB15" s="17" t="s">
        <v>41</v>
      </c>
      <c r="AC15" s="17">
        <f>AC9-1</f>
        <v>21</v>
      </c>
      <c r="AD15" s="17">
        <f>DEVSQ(Q3:Q24)</f>
        <v>620.03818181818178</v>
      </c>
      <c r="AE15" s="17"/>
      <c r="AF15" s="17"/>
      <c r="AG15" s="17"/>
      <c r="AH15" s="17"/>
    </row>
    <row r="16" spans="1:51" ht="15" thickBot="1" x14ac:dyDescent="0.4">
      <c r="I16" s="9">
        <v>0</v>
      </c>
      <c r="J16">
        <v>0</v>
      </c>
      <c r="K16">
        <v>1</v>
      </c>
      <c r="L16">
        <v>0</v>
      </c>
      <c r="M16" s="10">
        <v>0</v>
      </c>
      <c r="N16" s="9">
        <v>0</v>
      </c>
      <c r="O16">
        <v>1</v>
      </c>
      <c r="P16" s="10">
        <v>0</v>
      </c>
      <c r="Q16" s="11">
        <v>3.9999999999999996</v>
      </c>
      <c r="AS16" t="s">
        <v>46</v>
      </c>
      <c r="AW16" t="s">
        <v>16</v>
      </c>
      <c r="AX16">
        <v>0.05</v>
      </c>
    </row>
    <row r="17" spans="9:51" ht="15" thickTop="1" x14ac:dyDescent="0.35">
      <c r="I17" s="16">
        <v>0</v>
      </c>
      <c r="J17" s="17">
        <v>0</v>
      </c>
      <c r="K17" s="17">
        <v>1</v>
      </c>
      <c r="L17" s="17">
        <v>0</v>
      </c>
      <c r="M17" s="18">
        <v>0</v>
      </c>
      <c r="N17" s="16">
        <v>0</v>
      </c>
      <c r="O17" s="17">
        <v>0</v>
      </c>
      <c r="P17" s="18">
        <v>1</v>
      </c>
      <c r="Q17" s="19">
        <v>0.5</v>
      </c>
      <c r="S17" s="15"/>
      <c r="T17" s="15" t="s">
        <v>47</v>
      </c>
      <c r="U17" s="15" t="s">
        <v>48</v>
      </c>
      <c r="V17" s="15" t="s">
        <v>49</v>
      </c>
      <c r="W17" s="15" t="s">
        <v>24</v>
      </c>
      <c r="X17" s="15" t="s">
        <v>50</v>
      </c>
      <c r="Y17" s="15" t="s">
        <v>51</v>
      </c>
      <c r="Z17" s="15" t="s">
        <v>52</v>
      </c>
      <c r="AB17" s="15"/>
      <c r="AC17" s="15" t="s">
        <v>47</v>
      </c>
      <c r="AD17" s="15" t="s">
        <v>48</v>
      </c>
      <c r="AE17" s="15" t="s">
        <v>49</v>
      </c>
      <c r="AF17" s="15" t="s">
        <v>24</v>
      </c>
      <c r="AG17" s="15" t="s">
        <v>50</v>
      </c>
      <c r="AH17" s="15" t="s">
        <v>51</v>
      </c>
      <c r="AI17" s="15" t="s">
        <v>52</v>
      </c>
      <c r="AS17" s="15" t="s">
        <v>35</v>
      </c>
      <c r="AT17" s="15" t="s">
        <v>21</v>
      </c>
      <c r="AU17" s="15" t="s">
        <v>20</v>
      </c>
      <c r="AV17" s="15" t="s">
        <v>22</v>
      </c>
      <c r="AW17" s="15" t="s">
        <v>23</v>
      </c>
      <c r="AX17" s="15" t="s">
        <v>36</v>
      </c>
      <c r="AY17" s="15" t="s">
        <v>37</v>
      </c>
    </row>
    <row r="18" spans="9:51" x14ac:dyDescent="0.35">
      <c r="I18" s="3">
        <v>0</v>
      </c>
      <c r="J18" s="4">
        <v>0</v>
      </c>
      <c r="K18" s="4">
        <v>0</v>
      </c>
      <c r="L18" s="4">
        <v>1</v>
      </c>
      <c r="M18" s="5">
        <v>0</v>
      </c>
      <c r="N18" s="3">
        <v>0</v>
      </c>
      <c r="O18" s="4">
        <v>0</v>
      </c>
      <c r="P18" s="5">
        <v>0</v>
      </c>
      <c r="Q18" s="6">
        <v>6.7</v>
      </c>
      <c r="S18" t="s">
        <v>53</v>
      </c>
      <c r="T18" t="e">
        <f t="array" aca="1" ref="T18:U26" ca="1">[1]!RegCoeff(I3:P24,Q3:Q24)</f>
        <v>#NAME?</v>
      </c>
      <c r="U18" t="e">
        <f ca="1"/>
        <v>#NAME?</v>
      </c>
      <c r="V18" t="e">
        <f ca="1">T18/U18</f>
        <v>#NAME?</v>
      </c>
      <c r="W18" t="e">
        <f ca="1">TDIST(ABS(V18),$T$14,2)</f>
        <v>#NAME?</v>
      </c>
      <c r="X18" t="e">
        <f ca="1">T18-TINV(X$11,$T$14)*U18</f>
        <v>#NAME?</v>
      </c>
      <c r="Y18" t="e">
        <f ca="1">T18+TINV(X$11,$T$14)*U18</f>
        <v>#NAME?</v>
      </c>
      <c r="AB18" t="s">
        <v>53</v>
      </c>
      <c r="AC18" t="e">
        <f t="array" aca="1" ref="AC18:AD23" ca="1">[1]!RegCoeff(I3:M24,Q3:Q24)</f>
        <v>#NAME?</v>
      </c>
      <c r="AD18" t="e">
        <f ca="1"/>
        <v>#NAME?</v>
      </c>
      <c r="AE18" t="e">
        <f ca="1">AC18/AD18</f>
        <v>#NAME?</v>
      </c>
      <c r="AF18" t="e">
        <f ca="1">TDIST(ABS(AE18),$AC$14,2)</f>
        <v>#NAME?</v>
      </c>
      <c r="AG18" t="e">
        <f ca="1">AC18-TINV(AG$11,$AC$14)*AD18</f>
        <v>#NAME?</v>
      </c>
      <c r="AH18" t="e">
        <f ca="1">AC18+TINV(AG$11,$AC$14)*AD18</f>
        <v>#NAME?</v>
      </c>
      <c r="AS18" t="s">
        <v>40</v>
      </c>
      <c r="AT18">
        <v>125.5685416666667</v>
      </c>
      <c r="AU18">
        <v>3</v>
      </c>
      <c r="AV18">
        <v>41.856180555555568</v>
      </c>
      <c r="AW18">
        <v>16.335447326340894</v>
      </c>
      <c r="AX18">
        <v>1.0689517065824406E-4</v>
      </c>
      <c r="AY18" s="2">
        <f>AT18/(AT18+AT20)</f>
        <v>0.79034402635140089</v>
      </c>
    </row>
    <row r="19" spans="9:51" x14ac:dyDescent="0.35">
      <c r="I19" s="9">
        <v>0</v>
      </c>
      <c r="J19">
        <v>0</v>
      </c>
      <c r="K19">
        <v>0</v>
      </c>
      <c r="L19">
        <v>1</v>
      </c>
      <c r="M19" s="10">
        <v>0</v>
      </c>
      <c r="N19" s="9">
        <v>1</v>
      </c>
      <c r="O19">
        <v>0</v>
      </c>
      <c r="P19" s="10">
        <v>0</v>
      </c>
      <c r="Q19" s="11">
        <v>5.1999999999999993</v>
      </c>
      <c r="S19" t="str">
        <f t="array" ref="S19:S26">TRANSPOSE(I2:P2)</f>
        <v>T10</v>
      </c>
      <c r="T19" t="e">
        <f ca="1"/>
        <v>#NAME?</v>
      </c>
      <c r="U19" t="e">
        <f ca="1"/>
        <v>#NAME?</v>
      </c>
      <c r="V19" t="e">
        <f t="shared" ref="V19:V26" ca="1" si="0">T19/U19</f>
        <v>#NAME?</v>
      </c>
      <c r="W19" t="e">
        <f t="shared" ref="W19:W26" ca="1" si="1">TDIST(ABS(V19),$T$14,2)</f>
        <v>#NAME?</v>
      </c>
      <c r="X19" t="e">
        <f t="shared" ref="X19:X26" ca="1" si="2">T19-TINV(X$11,$T$14)*U19</f>
        <v>#NAME?</v>
      </c>
      <c r="Y19" t="e">
        <f t="shared" ref="Y19:Y26" ca="1" si="3">T19+TINV(X$11,$T$14)*U19</f>
        <v>#NAME?</v>
      </c>
      <c r="Z19" t="e">
        <f ca="1">[1]!VIF(I3:P24,1)</f>
        <v>#NAME?</v>
      </c>
      <c r="AB19" t="str">
        <f t="array" ref="AB19:AB23">TRANSPOSE(I2:M2)</f>
        <v>T10</v>
      </c>
      <c r="AC19" t="e">
        <f ca="1"/>
        <v>#NAME?</v>
      </c>
      <c r="AD19" t="e">
        <f ca="1"/>
        <v>#NAME?</v>
      </c>
      <c r="AE19" t="e">
        <f t="shared" ref="AE19:AE23" ca="1" si="4">AC19/AD19</f>
        <v>#NAME?</v>
      </c>
      <c r="AF19" t="e">
        <f t="shared" ref="AF19:AF23" ca="1" si="5">TDIST(ABS(AE19),$AC$14,2)</f>
        <v>#NAME?</v>
      </c>
      <c r="AG19" t="e">
        <f t="shared" ref="AG19:AG23" ca="1" si="6">AC19-TINV(AG$11,$AC$14)*AD19</f>
        <v>#NAME?</v>
      </c>
      <c r="AH19" t="e">
        <f t="shared" ref="AH19:AH23" ca="1" si="7">AC19+TINV(AG$11,$AC$14)*AD19</f>
        <v>#NAME?</v>
      </c>
      <c r="AI19" t="e">
        <f ca="1">[1]!VIF(I3:M24,1)</f>
        <v>#NAME?</v>
      </c>
      <c r="AS19" t="s">
        <v>43</v>
      </c>
      <c r="AT19">
        <v>461.1598484848484</v>
      </c>
      <c r="AU19">
        <v>5</v>
      </c>
      <c r="AV19">
        <v>92.231969696969685</v>
      </c>
      <c r="AW19">
        <v>35.995890279327938</v>
      </c>
      <c r="AX19">
        <v>3.592396780205032E-7</v>
      </c>
      <c r="AY19" s="2">
        <f>AT19/(AT19+AT20)</f>
        <v>0.93263531476581674</v>
      </c>
    </row>
    <row r="20" spans="9:51" x14ac:dyDescent="0.35">
      <c r="I20" s="16">
        <v>0</v>
      </c>
      <c r="J20" s="17">
        <v>0</v>
      </c>
      <c r="K20" s="17">
        <v>0</v>
      </c>
      <c r="L20" s="17">
        <v>1</v>
      </c>
      <c r="M20" s="18">
        <v>0</v>
      </c>
      <c r="N20" s="16">
        <v>0</v>
      </c>
      <c r="O20" s="17">
        <v>0</v>
      </c>
      <c r="P20" s="18">
        <v>1</v>
      </c>
      <c r="Q20" s="19">
        <v>0.8</v>
      </c>
      <c r="S20" t="str">
        <v>T15</v>
      </c>
      <c r="T20" t="e">
        <f ca="1"/>
        <v>#NAME?</v>
      </c>
      <c r="U20" t="e">
        <f ca="1"/>
        <v>#NAME?</v>
      </c>
      <c r="V20" t="e">
        <f t="shared" ca="1" si="0"/>
        <v>#NAME?</v>
      </c>
      <c r="W20" t="e">
        <f t="shared" ca="1" si="1"/>
        <v>#NAME?</v>
      </c>
      <c r="X20" t="e">
        <f t="shared" ca="1" si="2"/>
        <v>#NAME?</v>
      </c>
      <c r="Y20" t="e">
        <f t="shared" ca="1" si="3"/>
        <v>#NAME?</v>
      </c>
      <c r="Z20" t="e">
        <f ca="1">[1]!VIF(I3:P24,2)</f>
        <v>#NAME?</v>
      </c>
      <c r="AB20" t="str">
        <v>T15</v>
      </c>
      <c r="AC20" t="e">
        <f ca="1"/>
        <v>#NAME?</v>
      </c>
      <c r="AD20" t="e">
        <f ca="1"/>
        <v>#NAME?</v>
      </c>
      <c r="AE20" t="e">
        <f t="shared" ca="1" si="4"/>
        <v>#NAME?</v>
      </c>
      <c r="AF20" t="e">
        <f t="shared" ca="1" si="5"/>
        <v>#NAME?</v>
      </c>
      <c r="AG20" t="e">
        <f t="shared" ca="1" si="6"/>
        <v>#NAME?</v>
      </c>
      <c r="AH20" t="e">
        <f t="shared" ca="1" si="7"/>
        <v>#NAME?</v>
      </c>
      <c r="AI20" t="e">
        <f ca="1">[1]!VIF(I3:M24,2)</f>
        <v>#NAME?</v>
      </c>
      <c r="AS20" t="s">
        <v>44</v>
      </c>
      <c r="AT20">
        <v>33.309791666666683</v>
      </c>
      <c r="AU20">
        <v>13</v>
      </c>
      <c r="AV20">
        <v>2.5622916666666677</v>
      </c>
    </row>
    <row r="21" spans="9:51" x14ac:dyDescent="0.35">
      <c r="I21" s="3">
        <v>0</v>
      </c>
      <c r="J21" s="4">
        <v>0</v>
      </c>
      <c r="K21" s="4">
        <v>0</v>
      </c>
      <c r="L21" s="4">
        <v>0</v>
      </c>
      <c r="M21" s="5">
        <v>1</v>
      </c>
      <c r="N21" s="3">
        <v>0</v>
      </c>
      <c r="O21" s="4">
        <v>0</v>
      </c>
      <c r="P21" s="5">
        <v>0</v>
      </c>
      <c r="Q21" s="11">
        <v>5.8</v>
      </c>
      <c r="S21" t="str">
        <v>T20</v>
      </c>
      <c r="T21" t="e">
        <f ca="1"/>
        <v>#NAME?</v>
      </c>
      <c r="U21" t="e">
        <f ca="1"/>
        <v>#NAME?</v>
      </c>
      <c r="V21" t="e">
        <f t="shared" ca="1" si="0"/>
        <v>#NAME?</v>
      </c>
      <c r="W21" t="e">
        <f t="shared" ca="1" si="1"/>
        <v>#NAME?</v>
      </c>
      <c r="X21" t="e">
        <f t="shared" ca="1" si="2"/>
        <v>#NAME?</v>
      </c>
      <c r="Y21" t="e">
        <f t="shared" ca="1" si="3"/>
        <v>#NAME?</v>
      </c>
      <c r="Z21" t="e">
        <f ca="1">[1]!VIF(I3:P24,3)</f>
        <v>#NAME?</v>
      </c>
      <c r="AB21" t="str">
        <v>T20</v>
      </c>
      <c r="AC21" t="e">
        <f ca="1"/>
        <v>#NAME?</v>
      </c>
      <c r="AD21" t="e">
        <f ca="1"/>
        <v>#NAME?</v>
      </c>
      <c r="AE21" t="e">
        <f t="shared" ca="1" si="4"/>
        <v>#NAME?</v>
      </c>
      <c r="AF21" t="e">
        <f t="shared" ca="1" si="5"/>
        <v>#NAME?</v>
      </c>
      <c r="AG21" t="e">
        <f t="shared" ca="1" si="6"/>
        <v>#NAME?</v>
      </c>
      <c r="AH21" t="e">
        <f t="shared" ca="1" si="7"/>
        <v>#NAME?</v>
      </c>
      <c r="AI21" t="e">
        <f ca="1">[1]!VIF(I3:M24,3)</f>
        <v>#NAME?</v>
      </c>
      <c r="AS21" s="17" t="s">
        <v>41</v>
      </c>
      <c r="AT21" s="17">
        <v>620.03818181818178</v>
      </c>
      <c r="AU21" s="17">
        <v>21</v>
      </c>
      <c r="AV21" s="17"/>
      <c r="AW21" s="17"/>
      <c r="AX21" s="17"/>
      <c r="AY21" s="17"/>
    </row>
    <row r="22" spans="9:51" x14ac:dyDescent="0.35">
      <c r="I22" s="9">
        <v>0</v>
      </c>
      <c r="J22">
        <v>0</v>
      </c>
      <c r="K22">
        <v>0</v>
      </c>
      <c r="L22">
        <v>0</v>
      </c>
      <c r="M22" s="10">
        <v>1</v>
      </c>
      <c r="N22" s="9">
        <v>1</v>
      </c>
      <c r="O22">
        <v>0</v>
      </c>
      <c r="P22" s="10">
        <v>0</v>
      </c>
      <c r="Q22" s="11">
        <v>3.6</v>
      </c>
      <c r="S22" t="str">
        <v>T25</v>
      </c>
      <c r="T22" t="e">
        <f ca="1"/>
        <v>#NAME?</v>
      </c>
      <c r="U22" t="e">
        <f ca="1"/>
        <v>#NAME?</v>
      </c>
      <c r="V22" t="e">
        <f t="shared" ca="1" si="0"/>
        <v>#NAME?</v>
      </c>
      <c r="W22" t="e">
        <f t="shared" ca="1" si="1"/>
        <v>#NAME?</v>
      </c>
      <c r="X22" t="e">
        <f t="shared" ca="1" si="2"/>
        <v>#NAME?</v>
      </c>
      <c r="Y22" t="e">
        <f t="shared" ca="1" si="3"/>
        <v>#NAME?</v>
      </c>
      <c r="Z22" t="e">
        <f ca="1">[1]!VIF(I3:P24,4)</f>
        <v>#NAME?</v>
      </c>
      <c r="AB22" t="str">
        <v>T25</v>
      </c>
      <c r="AC22" t="e">
        <f ca="1"/>
        <v>#NAME?</v>
      </c>
      <c r="AD22" t="e">
        <f ca="1"/>
        <v>#NAME?</v>
      </c>
      <c r="AE22" t="e">
        <f t="shared" ca="1" si="4"/>
        <v>#NAME?</v>
      </c>
      <c r="AF22" t="e">
        <f t="shared" ca="1" si="5"/>
        <v>#NAME?</v>
      </c>
      <c r="AG22" t="e">
        <f t="shared" ca="1" si="6"/>
        <v>#NAME?</v>
      </c>
      <c r="AH22" t="e">
        <f t="shared" ca="1" si="7"/>
        <v>#NAME?</v>
      </c>
      <c r="AI22" t="e">
        <f ca="1">[1]!VIF(I3:M24,4)</f>
        <v>#NAME?</v>
      </c>
    </row>
    <row r="23" spans="9:51" x14ac:dyDescent="0.35">
      <c r="I23" s="9">
        <v>0</v>
      </c>
      <c r="J23">
        <v>0</v>
      </c>
      <c r="K23">
        <v>0</v>
      </c>
      <c r="L23">
        <v>0</v>
      </c>
      <c r="M23" s="10">
        <v>1</v>
      </c>
      <c r="N23" s="9">
        <v>0</v>
      </c>
      <c r="O23">
        <v>1</v>
      </c>
      <c r="P23" s="10">
        <v>0</v>
      </c>
      <c r="Q23" s="11">
        <v>4.0999999999999996</v>
      </c>
      <c r="S23" t="str">
        <v>T30</v>
      </c>
      <c r="T23" t="e">
        <f ca="1"/>
        <v>#NAME?</v>
      </c>
      <c r="U23" t="e">
        <f ca="1"/>
        <v>#NAME?</v>
      </c>
      <c r="V23" t="e">
        <f t="shared" ca="1" si="0"/>
        <v>#NAME?</v>
      </c>
      <c r="W23" t="e">
        <f t="shared" ca="1" si="1"/>
        <v>#NAME?</v>
      </c>
      <c r="X23" t="e">
        <f t="shared" ca="1" si="2"/>
        <v>#NAME?</v>
      </c>
      <c r="Y23" t="e">
        <f t="shared" ca="1" si="3"/>
        <v>#NAME?</v>
      </c>
      <c r="Z23" t="e">
        <f ca="1">[1]!VIF(I3:P24,5)</f>
        <v>#NAME?</v>
      </c>
      <c r="AB23" s="17" t="str">
        <v>T30</v>
      </c>
      <c r="AC23" s="17" t="e">
        <f ca="1"/>
        <v>#NAME?</v>
      </c>
      <c r="AD23" s="17" t="e">
        <f ca="1"/>
        <v>#NAME?</v>
      </c>
      <c r="AE23" s="17" t="e">
        <f t="shared" ca="1" si="4"/>
        <v>#NAME?</v>
      </c>
      <c r="AF23" s="17" t="e">
        <f t="shared" ca="1" si="5"/>
        <v>#NAME?</v>
      </c>
      <c r="AG23" s="17" t="e">
        <f t="shared" ca="1" si="6"/>
        <v>#NAME?</v>
      </c>
      <c r="AH23" s="17" t="e">
        <f t="shared" ca="1" si="7"/>
        <v>#NAME?</v>
      </c>
      <c r="AI23" s="17" t="e">
        <f ca="1">[1]!VIF(I3:M24,5)</f>
        <v>#NAME?</v>
      </c>
    </row>
    <row r="24" spans="9:51" x14ac:dyDescent="0.35">
      <c r="I24" s="16">
        <v>0</v>
      </c>
      <c r="J24" s="17">
        <v>0</v>
      </c>
      <c r="K24" s="17">
        <v>0</v>
      </c>
      <c r="L24" s="17">
        <v>0</v>
      </c>
      <c r="M24" s="18">
        <v>1</v>
      </c>
      <c r="N24" s="16">
        <v>0</v>
      </c>
      <c r="O24" s="17">
        <v>0</v>
      </c>
      <c r="P24" s="18">
        <v>1</v>
      </c>
      <c r="Q24" s="19">
        <v>0.2</v>
      </c>
      <c r="S24" t="str">
        <v>F2</v>
      </c>
      <c r="T24" t="e">
        <f ca="1"/>
        <v>#NAME?</v>
      </c>
      <c r="U24" t="e">
        <f ca="1"/>
        <v>#NAME?</v>
      </c>
      <c r="V24" t="e">
        <f t="shared" ca="1" si="0"/>
        <v>#NAME?</v>
      </c>
      <c r="W24" t="e">
        <f t="shared" ca="1" si="1"/>
        <v>#NAME?</v>
      </c>
      <c r="X24" t="e">
        <f t="shared" ca="1" si="2"/>
        <v>#NAME?</v>
      </c>
      <c r="Y24" t="e">
        <f t="shared" ca="1" si="3"/>
        <v>#NAME?</v>
      </c>
      <c r="Z24" t="e">
        <f ca="1">[1]!VIF(I3:P24,6)</f>
        <v>#NAME?</v>
      </c>
    </row>
    <row r="25" spans="9:51" x14ac:dyDescent="0.35">
      <c r="S25" t="str">
        <v>F3</v>
      </c>
      <c r="T25" t="e">
        <f ca="1"/>
        <v>#NAME?</v>
      </c>
      <c r="U25" t="e">
        <f ca="1"/>
        <v>#NAME?</v>
      </c>
      <c r="V25" t="e">
        <f t="shared" ca="1" si="0"/>
        <v>#NAME?</v>
      </c>
      <c r="W25" t="e">
        <f t="shared" ca="1" si="1"/>
        <v>#NAME?</v>
      </c>
      <c r="X25" t="e">
        <f t="shared" ca="1" si="2"/>
        <v>#NAME?</v>
      </c>
      <c r="Y25" t="e">
        <f t="shared" ca="1" si="3"/>
        <v>#NAME?</v>
      </c>
      <c r="Z25" t="e">
        <f ca="1">[1]!VIF(I3:P24,7)</f>
        <v>#NAME?</v>
      </c>
    </row>
    <row r="26" spans="9:51" x14ac:dyDescent="0.35">
      <c r="S26" s="17" t="str">
        <v>F4</v>
      </c>
      <c r="T26" s="17" t="e">
        <f ca="1"/>
        <v>#NAME?</v>
      </c>
      <c r="U26" s="17" t="e">
        <f ca="1"/>
        <v>#NAME?</v>
      </c>
      <c r="V26" s="17" t="e">
        <f t="shared" ca="1" si="0"/>
        <v>#NAME?</v>
      </c>
      <c r="W26" s="17" t="e">
        <f t="shared" ca="1" si="1"/>
        <v>#NAME?</v>
      </c>
      <c r="X26" s="17" t="e">
        <f t="shared" ca="1" si="2"/>
        <v>#NAME?</v>
      </c>
      <c r="Y26" s="17" t="e">
        <f t="shared" ca="1" si="3"/>
        <v>#NAME?</v>
      </c>
      <c r="Z26" s="17" t="e">
        <f ca="1">[1]!VIF(I3:P24,8)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5AC3-B935-4AD2-8DD6-17ADA679F5D3}">
  <sheetPr codeName="Sheet21"/>
  <dimension ref="A1:P19"/>
  <sheetViews>
    <sheetView workbookViewId="0"/>
  </sheetViews>
  <sheetFormatPr defaultRowHeight="14.5" x14ac:dyDescent="0.35"/>
  <cols>
    <col min="1" max="1" width="7.453125" customWidth="1"/>
    <col min="2" max="7" width="7.26953125" customWidth="1"/>
  </cols>
  <sheetData>
    <row r="1" spans="1:16" x14ac:dyDescent="0.35">
      <c r="A1" s="1" t="s">
        <v>54</v>
      </c>
    </row>
    <row r="2" spans="1:16" x14ac:dyDescent="0.35">
      <c r="I2" t="s">
        <v>55</v>
      </c>
    </row>
    <row r="3" spans="1:16" x14ac:dyDescent="0.35">
      <c r="B3">
        <v>5</v>
      </c>
      <c r="C3">
        <f>B3+5</f>
        <v>10</v>
      </c>
      <c r="D3">
        <f>C3+5</f>
        <v>15</v>
      </c>
      <c r="E3">
        <f>D3+5</f>
        <v>20</v>
      </c>
      <c r="F3">
        <f>E3+5</f>
        <v>25</v>
      </c>
      <c r="G3">
        <f>F3+5</f>
        <v>30</v>
      </c>
    </row>
    <row r="4" spans="1:16" x14ac:dyDescent="0.35">
      <c r="A4" t="s">
        <v>12</v>
      </c>
      <c r="B4" s="7">
        <v>9.7000000000000011</v>
      </c>
      <c r="C4" s="8"/>
      <c r="D4" s="8">
        <v>8.3000000000000007</v>
      </c>
      <c r="E4" s="8">
        <v>6.3</v>
      </c>
      <c r="F4" s="8">
        <v>6.7</v>
      </c>
      <c r="G4" s="6">
        <v>5.8</v>
      </c>
      <c r="I4" t="str">
        <f>IF(A3="","",A3)</f>
        <v/>
      </c>
      <c r="J4">
        <f t="shared" ref="J4:O8" si="0">IF(ISBLANK(B3),"",B3)</f>
        <v>5</v>
      </c>
      <c r="K4">
        <f t="shared" si="0"/>
        <v>10</v>
      </c>
      <c r="L4">
        <f t="shared" si="0"/>
        <v>15</v>
      </c>
      <c r="M4">
        <f t="shared" si="0"/>
        <v>20</v>
      </c>
      <c r="N4">
        <f t="shared" si="0"/>
        <v>25</v>
      </c>
      <c r="O4">
        <f t="shared" si="0"/>
        <v>30</v>
      </c>
      <c r="P4" s="2" t="s">
        <v>56</v>
      </c>
    </row>
    <row r="5" spans="1:16" x14ac:dyDescent="0.35">
      <c r="A5" t="s">
        <v>17</v>
      </c>
      <c r="B5" s="13">
        <v>13</v>
      </c>
      <c r="C5" s="14">
        <v>20.2</v>
      </c>
      <c r="D5" s="14">
        <v>6.4</v>
      </c>
      <c r="E5" s="14">
        <v>6</v>
      </c>
      <c r="F5" s="14">
        <v>5.1999999999999993</v>
      </c>
      <c r="G5" s="11">
        <v>3.6</v>
      </c>
      <c r="I5" t="str">
        <f t="shared" ref="I5:I8" si="1">IF(ISBLANK(A4),"",A4)</f>
        <v>Field 1</v>
      </c>
      <c r="J5" s="25">
        <f t="shared" si="0"/>
        <v>9.7000000000000011</v>
      </c>
      <c r="K5" s="26" t="str">
        <f t="shared" si="0"/>
        <v/>
      </c>
      <c r="L5" s="26">
        <f t="shared" si="0"/>
        <v>8.3000000000000007</v>
      </c>
      <c r="M5" s="26">
        <f t="shared" si="0"/>
        <v>6.3</v>
      </c>
      <c r="N5" s="26">
        <f t="shared" si="0"/>
        <v>6.7</v>
      </c>
      <c r="O5" s="27">
        <f t="shared" si="0"/>
        <v>5.8</v>
      </c>
      <c r="P5">
        <f>AVERAGE(J5:O5)</f>
        <v>7.3599999999999994</v>
      </c>
    </row>
    <row r="6" spans="1:16" x14ac:dyDescent="0.35">
      <c r="A6" t="s">
        <v>26</v>
      </c>
      <c r="B6" s="13">
        <v>15.6</v>
      </c>
      <c r="C6" s="14">
        <v>17.7</v>
      </c>
      <c r="D6" s="14">
        <v>6.1</v>
      </c>
      <c r="E6" s="14">
        <v>3.9999999999999996</v>
      </c>
      <c r="F6" s="14"/>
      <c r="G6" s="11">
        <v>4.0999999999999996</v>
      </c>
      <c r="I6" t="str">
        <f t="shared" si="1"/>
        <v>Field 2</v>
      </c>
      <c r="J6" s="28">
        <f t="shared" si="0"/>
        <v>13</v>
      </c>
      <c r="K6">
        <f t="shared" si="0"/>
        <v>20.2</v>
      </c>
      <c r="L6">
        <f t="shared" si="0"/>
        <v>6.4</v>
      </c>
      <c r="M6">
        <f t="shared" si="0"/>
        <v>6</v>
      </c>
      <c r="N6">
        <f t="shared" si="0"/>
        <v>5.1999999999999993</v>
      </c>
      <c r="O6" s="29">
        <f t="shared" si="0"/>
        <v>3.6</v>
      </c>
      <c r="P6">
        <f t="shared" ref="P6:P8" si="2">AVERAGE(J6:O6)</f>
        <v>9.0666666666666664</v>
      </c>
    </row>
    <row r="7" spans="1:16" x14ac:dyDescent="0.35">
      <c r="A7" t="s">
        <v>32</v>
      </c>
      <c r="B7" s="20">
        <v>7.1</v>
      </c>
      <c r="C7" s="21">
        <v>11.8</v>
      </c>
      <c r="D7" s="21">
        <v>1.7</v>
      </c>
      <c r="E7" s="21">
        <v>0.5</v>
      </c>
      <c r="F7" s="21">
        <v>0.8</v>
      </c>
      <c r="G7" s="19">
        <v>0.2</v>
      </c>
      <c r="I7" t="str">
        <f t="shared" si="1"/>
        <v>Field 3</v>
      </c>
      <c r="J7" s="28">
        <f t="shared" si="0"/>
        <v>15.6</v>
      </c>
      <c r="K7">
        <f t="shared" si="0"/>
        <v>17.7</v>
      </c>
      <c r="L7">
        <f t="shared" si="0"/>
        <v>6.1</v>
      </c>
      <c r="M7">
        <f t="shared" si="0"/>
        <v>3.9999999999999996</v>
      </c>
      <c r="N7" t="str">
        <f t="shared" si="0"/>
        <v/>
      </c>
      <c r="O7" s="29">
        <f t="shared" si="0"/>
        <v>4.0999999999999996</v>
      </c>
      <c r="P7">
        <f t="shared" si="2"/>
        <v>9.5</v>
      </c>
    </row>
    <row r="8" spans="1:16" x14ac:dyDescent="0.35">
      <c r="I8" t="str">
        <f t="shared" si="1"/>
        <v>Field 4</v>
      </c>
      <c r="J8" s="30">
        <f t="shared" si="0"/>
        <v>7.1</v>
      </c>
      <c r="K8" s="31">
        <f t="shared" si="0"/>
        <v>11.8</v>
      </c>
      <c r="L8" s="31">
        <f t="shared" si="0"/>
        <v>1.7</v>
      </c>
      <c r="M8" s="31">
        <f t="shared" si="0"/>
        <v>0.5</v>
      </c>
      <c r="N8" s="31">
        <f t="shared" si="0"/>
        <v>0.8</v>
      </c>
      <c r="O8" s="32">
        <f t="shared" si="0"/>
        <v>0.2</v>
      </c>
      <c r="P8">
        <f t="shared" si="2"/>
        <v>3.6833333333333331</v>
      </c>
    </row>
    <row r="9" spans="1:16" x14ac:dyDescent="0.35">
      <c r="I9" t="s">
        <v>56</v>
      </c>
      <c r="J9">
        <f>AVERAGE(J5:J8)</f>
        <v>11.350000000000001</v>
      </c>
      <c r="K9">
        <f t="shared" ref="K9:P9" si="3">AVERAGE(K5:K8)</f>
        <v>16.566666666666666</v>
      </c>
      <c r="L9">
        <f t="shared" si="3"/>
        <v>5.625</v>
      </c>
      <c r="M9">
        <f t="shared" si="3"/>
        <v>4.2</v>
      </c>
      <c r="N9">
        <f t="shared" si="3"/>
        <v>4.2333333333333334</v>
      </c>
      <c r="O9">
        <f t="shared" si="3"/>
        <v>3.4249999999999998</v>
      </c>
      <c r="P9">
        <f t="shared" si="3"/>
        <v>7.4024999999999999</v>
      </c>
    </row>
    <row r="10" spans="1:16" x14ac:dyDescent="0.35">
      <c r="I10" t="s">
        <v>57</v>
      </c>
      <c r="J10">
        <f>VAR(J5:J8)</f>
        <v>13.856666666666646</v>
      </c>
      <c r="K10">
        <f t="shared" ref="K10:P10" si="4">VAR(K5:K8)</f>
        <v>18.603333333333296</v>
      </c>
      <c r="L10">
        <f t="shared" si="4"/>
        <v>7.7958333333333298</v>
      </c>
      <c r="M10">
        <f t="shared" si="4"/>
        <v>7.1266666666666652</v>
      </c>
      <c r="N10">
        <f t="shared" si="4"/>
        <v>9.4033333333333324</v>
      </c>
      <c r="O10">
        <f t="shared" si="4"/>
        <v>5.5091666666666681</v>
      </c>
      <c r="P10">
        <f t="shared" si="4"/>
        <v>7.0009879629629568</v>
      </c>
    </row>
    <row r="12" spans="1:16" x14ac:dyDescent="0.35">
      <c r="I12" t="s">
        <v>58</v>
      </c>
    </row>
    <row r="14" spans="1:16" ht="15" thickBot="1" x14ac:dyDescent="0.4">
      <c r="I14" t="s">
        <v>29</v>
      </c>
      <c r="M14" t="s">
        <v>16</v>
      </c>
      <c r="N14">
        <v>0.05</v>
      </c>
    </row>
    <row r="15" spans="1:16" ht="15" thickTop="1" x14ac:dyDescent="0.35">
      <c r="I15" s="15" t="s">
        <v>35</v>
      </c>
      <c r="J15" s="15" t="s">
        <v>21</v>
      </c>
      <c r="K15" s="15" t="s">
        <v>20</v>
      </c>
      <c r="L15" s="15" t="s">
        <v>22</v>
      </c>
      <c r="M15" s="15" t="s">
        <v>23</v>
      </c>
      <c r="N15" s="15" t="s">
        <v>36</v>
      </c>
      <c r="O15" s="15" t="s">
        <v>37</v>
      </c>
    </row>
    <row r="16" spans="1:16" x14ac:dyDescent="0.35">
      <c r="I16" t="s">
        <v>40</v>
      </c>
      <c r="J16" t="e">
        <f t="array" aca="1" ref="J16:J18" ca="1">[1]!SS_RCBD(J5:O8,FALSE)</f>
        <v>#NAME?</v>
      </c>
      <c r="K16">
        <f>ROWS(J5:O8)-1</f>
        <v>3</v>
      </c>
      <c r="L16" t="e">
        <f ca="1">J16/K16</f>
        <v>#NAME?</v>
      </c>
      <c r="M16" t="e">
        <f ca="1">L16/L18</f>
        <v>#NAME?</v>
      </c>
      <c r="N16" t="e">
        <f ca="1">FDIST(M16,K16,K18)</f>
        <v>#NAME?</v>
      </c>
      <c r="O16" s="2" t="e">
        <f ca="1">J16/(J16+J18)</f>
        <v>#NAME?</v>
      </c>
    </row>
    <row r="17" spans="9:15" x14ac:dyDescent="0.35">
      <c r="I17" t="s">
        <v>43</v>
      </c>
      <c r="J17" t="e">
        <f ca="1"/>
        <v>#NAME?</v>
      </c>
      <c r="K17">
        <f>COLUMNS(J5:O8)-1</f>
        <v>5</v>
      </c>
      <c r="L17" t="e">
        <f ca="1">J17/K17</f>
        <v>#NAME?</v>
      </c>
      <c r="M17" t="e">
        <f ca="1">L17/L18</f>
        <v>#NAME?</v>
      </c>
      <c r="N17" t="e">
        <f ca="1">FDIST(M17,K17,K18)</f>
        <v>#NAME?</v>
      </c>
      <c r="O17" s="2" t="e">
        <f ca="1">J17/(J17+J18)</f>
        <v>#NAME?</v>
      </c>
    </row>
    <row r="18" spans="9:15" x14ac:dyDescent="0.35">
      <c r="I18" t="s">
        <v>44</v>
      </c>
      <c r="J18" t="e">
        <f ca="1"/>
        <v>#NAME?</v>
      </c>
      <c r="K18">
        <f>K19-K16-K17</f>
        <v>13</v>
      </c>
      <c r="L18" t="e">
        <f ca="1">J18/K18</f>
        <v>#NAME?</v>
      </c>
    </row>
    <row r="19" spans="9:15" x14ac:dyDescent="0.35">
      <c r="I19" s="17" t="s">
        <v>41</v>
      </c>
      <c r="J19" s="17">
        <f>DEVSQ(J5:O8)</f>
        <v>620.03818181818167</v>
      </c>
      <c r="K19" s="17">
        <f>COUNT(J5:O8)-1</f>
        <v>21</v>
      </c>
      <c r="L19" s="17"/>
      <c r="M19" s="17"/>
      <c r="N19" s="17"/>
      <c r="O19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4D11-DC87-4F74-8DB4-45AF0748000E}">
  <sheetPr codeName="Sheet23"/>
  <dimension ref="A1:Y9"/>
  <sheetViews>
    <sheetView workbookViewId="0"/>
  </sheetViews>
  <sheetFormatPr defaultRowHeight="14.5" x14ac:dyDescent="0.35"/>
  <cols>
    <col min="1" max="1" width="9.1796875" customWidth="1"/>
    <col min="2" max="7" width="7.26953125" customWidth="1"/>
    <col min="8" max="8" width="6.1796875" customWidth="1"/>
  </cols>
  <sheetData>
    <row r="1" spans="1:25" x14ac:dyDescent="0.35">
      <c r="A1" s="1" t="s">
        <v>59</v>
      </c>
      <c r="J1" t="s">
        <v>55</v>
      </c>
      <c r="S1" t="s">
        <v>58</v>
      </c>
    </row>
    <row r="3" spans="1:25" ht="15" thickBot="1" x14ac:dyDescent="0.4">
      <c r="B3">
        <v>5</v>
      </c>
      <c r="C3">
        <f>B3+5</f>
        <v>10</v>
      </c>
      <c r="D3">
        <f>C3+5</f>
        <v>15</v>
      </c>
      <c r="E3">
        <f>D3+5</f>
        <v>20</v>
      </c>
      <c r="F3">
        <f>E3+5</f>
        <v>25</v>
      </c>
      <c r="G3">
        <f>F3+5</f>
        <v>30</v>
      </c>
      <c r="J3" t="str">
        <f>IF(A3="","",A3)</f>
        <v/>
      </c>
      <c r="K3">
        <f t="shared" ref="K3:P7" si="0">IF(ISBLANK(B3),"",B3)</f>
        <v>5</v>
      </c>
      <c r="L3">
        <f t="shared" si="0"/>
        <v>10</v>
      </c>
      <c r="M3">
        <f t="shared" si="0"/>
        <v>15</v>
      </c>
      <c r="N3">
        <f t="shared" si="0"/>
        <v>20</v>
      </c>
      <c r="O3">
        <f t="shared" si="0"/>
        <v>25</v>
      </c>
      <c r="P3">
        <f t="shared" si="0"/>
        <v>30</v>
      </c>
      <c r="Q3" s="2" t="s">
        <v>56</v>
      </c>
      <c r="S3" t="s">
        <v>29</v>
      </c>
      <c r="W3" t="s">
        <v>16</v>
      </c>
      <c r="X3">
        <v>0.05</v>
      </c>
    </row>
    <row r="4" spans="1:25" ht="15" thickTop="1" x14ac:dyDescent="0.35">
      <c r="A4" t="s">
        <v>12</v>
      </c>
      <c r="B4" s="33">
        <v>9.7000000000000011</v>
      </c>
      <c r="C4" s="34"/>
      <c r="D4" s="34">
        <v>8.3000000000000007</v>
      </c>
      <c r="E4" s="34">
        <v>6.3</v>
      </c>
      <c r="F4" s="34">
        <v>6.7</v>
      </c>
      <c r="G4" s="35">
        <v>5.8</v>
      </c>
      <c r="H4" s="14">
        <f>SUM(B4:G4)</f>
        <v>36.799999999999997</v>
      </c>
      <c r="J4" t="str">
        <f t="shared" ref="J4:J7" si="1">IF(ISBLANK(A4),"",A4)</f>
        <v>Field 1</v>
      </c>
      <c r="K4" s="25">
        <f t="shared" si="0"/>
        <v>9.7000000000000011</v>
      </c>
      <c r="L4" s="26" t="str">
        <f t="shared" si="0"/>
        <v/>
      </c>
      <c r="M4" s="26">
        <f t="shared" si="0"/>
        <v>8.3000000000000007</v>
      </c>
      <c r="N4" s="26">
        <f t="shared" si="0"/>
        <v>6.3</v>
      </c>
      <c r="O4" s="26">
        <f t="shared" si="0"/>
        <v>6.7</v>
      </c>
      <c r="P4" s="27">
        <f t="shared" si="0"/>
        <v>5.8</v>
      </c>
      <c r="Q4">
        <f>AVERAGE(K4:P4)</f>
        <v>7.3599999999999994</v>
      </c>
      <c r="S4" s="15" t="s">
        <v>35</v>
      </c>
      <c r="T4" s="15" t="s">
        <v>21</v>
      </c>
      <c r="U4" s="15" t="s">
        <v>20</v>
      </c>
      <c r="V4" s="15" t="s">
        <v>22</v>
      </c>
      <c r="W4" s="15" t="s">
        <v>23</v>
      </c>
      <c r="X4" s="15" t="s">
        <v>36</v>
      </c>
      <c r="Y4" s="15" t="s">
        <v>37</v>
      </c>
    </row>
    <row r="5" spans="1:25" x14ac:dyDescent="0.35">
      <c r="A5" t="s">
        <v>17</v>
      </c>
      <c r="B5" s="13">
        <v>13</v>
      </c>
      <c r="C5" s="14">
        <v>20.2</v>
      </c>
      <c r="D5" s="14">
        <v>6.4</v>
      </c>
      <c r="E5" s="14">
        <v>6</v>
      </c>
      <c r="F5" s="14">
        <v>5.1999999999999993</v>
      </c>
      <c r="G5" s="11">
        <v>3.6</v>
      </c>
      <c r="H5" s="14">
        <f>SUM(B5:G5)</f>
        <v>54.4</v>
      </c>
      <c r="J5" t="str">
        <f t="shared" si="1"/>
        <v>Field 2</v>
      </c>
      <c r="K5" s="28">
        <f t="shared" si="0"/>
        <v>13</v>
      </c>
      <c r="L5">
        <f t="shared" si="0"/>
        <v>20.2</v>
      </c>
      <c r="M5">
        <f t="shared" si="0"/>
        <v>6.4</v>
      </c>
      <c r="N5">
        <f t="shared" si="0"/>
        <v>6</v>
      </c>
      <c r="O5">
        <f t="shared" si="0"/>
        <v>5.1999999999999993</v>
      </c>
      <c r="P5" s="29">
        <f t="shared" si="0"/>
        <v>3.6</v>
      </c>
      <c r="Q5">
        <f t="shared" ref="Q5:Q7" si="2">AVERAGE(K5:P5)</f>
        <v>9.0666666666666664</v>
      </c>
      <c r="S5" t="s">
        <v>40</v>
      </c>
      <c r="T5" t="e">
        <f t="array" aca="1" ref="T5:T7" ca="1">[1]!SS_RCBD(K4:P7,FALSE)</f>
        <v>#NAME?</v>
      </c>
      <c r="U5">
        <f>ROWS(K4:P7)-1</f>
        <v>3</v>
      </c>
      <c r="V5" t="e">
        <f ca="1">T5/U5</f>
        <v>#NAME?</v>
      </c>
      <c r="W5" t="e">
        <f ca="1">V5/V7</f>
        <v>#NAME?</v>
      </c>
      <c r="X5" t="e">
        <f ca="1">FDIST(W5,U5,U7)</f>
        <v>#NAME?</v>
      </c>
      <c r="Y5" s="2" t="e">
        <f ca="1">T5/(T5+T7)</f>
        <v>#NAME?</v>
      </c>
    </row>
    <row r="6" spans="1:25" x14ac:dyDescent="0.35">
      <c r="A6" t="s">
        <v>26</v>
      </c>
      <c r="B6" s="13">
        <v>15.6</v>
      </c>
      <c r="C6" s="14">
        <v>17.7</v>
      </c>
      <c r="D6" s="14">
        <v>6.1</v>
      </c>
      <c r="E6" s="14">
        <v>3.9999999999999996</v>
      </c>
      <c r="F6" s="14">
        <v>3.1</v>
      </c>
      <c r="G6" s="11">
        <v>4.0999999999999996</v>
      </c>
      <c r="H6" s="14">
        <f>SUM(B6:G6)</f>
        <v>50.6</v>
      </c>
      <c r="J6" t="str">
        <f t="shared" si="1"/>
        <v>Field 3</v>
      </c>
      <c r="K6" s="28">
        <f t="shared" si="0"/>
        <v>15.6</v>
      </c>
      <c r="L6">
        <f t="shared" si="0"/>
        <v>17.7</v>
      </c>
      <c r="M6">
        <f t="shared" si="0"/>
        <v>6.1</v>
      </c>
      <c r="N6">
        <f t="shared" si="0"/>
        <v>3.9999999999999996</v>
      </c>
      <c r="O6">
        <f t="shared" si="0"/>
        <v>3.1</v>
      </c>
      <c r="P6" s="29">
        <f t="shared" si="0"/>
        <v>4.0999999999999996</v>
      </c>
      <c r="Q6">
        <f t="shared" si="2"/>
        <v>8.4333333333333336</v>
      </c>
      <c r="S6" t="s">
        <v>43</v>
      </c>
      <c r="T6" t="e">
        <f ca="1"/>
        <v>#NAME?</v>
      </c>
      <c r="U6">
        <f>COLUMNS(K4:P7)-1</f>
        <v>5</v>
      </c>
      <c r="V6" t="e">
        <f ca="1">T6/U6</f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</row>
    <row r="7" spans="1:25" x14ac:dyDescent="0.35">
      <c r="A7" t="s">
        <v>32</v>
      </c>
      <c r="B7" s="20">
        <v>7.1</v>
      </c>
      <c r="C7" s="21">
        <v>11.8</v>
      </c>
      <c r="D7" s="21">
        <v>1.7</v>
      </c>
      <c r="E7" s="21">
        <v>0.5</v>
      </c>
      <c r="F7" s="21">
        <v>0.8</v>
      </c>
      <c r="G7" s="19">
        <v>0.2</v>
      </c>
      <c r="H7" s="14">
        <f>SUM(B7:G7)</f>
        <v>22.099999999999998</v>
      </c>
      <c r="J7" t="str">
        <f t="shared" si="1"/>
        <v>Field 4</v>
      </c>
      <c r="K7" s="30">
        <f t="shared" si="0"/>
        <v>7.1</v>
      </c>
      <c r="L7" s="31">
        <f t="shared" si="0"/>
        <v>11.8</v>
      </c>
      <c r="M7" s="31">
        <f t="shared" si="0"/>
        <v>1.7</v>
      </c>
      <c r="N7" s="31">
        <f t="shared" si="0"/>
        <v>0.5</v>
      </c>
      <c r="O7" s="31">
        <f t="shared" si="0"/>
        <v>0.8</v>
      </c>
      <c r="P7" s="32">
        <f t="shared" si="0"/>
        <v>0.2</v>
      </c>
      <c r="Q7">
        <f t="shared" si="2"/>
        <v>3.6833333333333331</v>
      </c>
      <c r="S7" t="s">
        <v>44</v>
      </c>
      <c r="T7" t="e">
        <f ca="1"/>
        <v>#NAME?</v>
      </c>
      <c r="U7">
        <f>U8-U5-U6</f>
        <v>14</v>
      </c>
      <c r="V7" t="e">
        <f ca="1">T7/U7</f>
        <v>#NAME?</v>
      </c>
    </row>
    <row r="8" spans="1:25" x14ac:dyDescent="0.35">
      <c r="B8" s="14">
        <f t="shared" ref="B8:G8" si="3">SUM(B4:B7)</f>
        <v>45.400000000000006</v>
      </c>
      <c r="C8" s="14">
        <f t="shared" si="3"/>
        <v>49.7</v>
      </c>
      <c r="D8" s="14">
        <f t="shared" si="3"/>
        <v>22.5</v>
      </c>
      <c r="E8" s="14">
        <f t="shared" si="3"/>
        <v>16.8</v>
      </c>
      <c r="F8" s="14">
        <f t="shared" si="3"/>
        <v>15.799999999999999</v>
      </c>
      <c r="G8" s="14">
        <f t="shared" si="3"/>
        <v>13.7</v>
      </c>
      <c r="H8" s="14">
        <f>SUM(B8:G8)</f>
        <v>163.9</v>
      </c>
      <c r="J8" t="s">
        <v>56</v>
      </c>
      <c r="K8">
        <f>AVERAGE(K4:K7)</f>
        <v>11.350000000000001</v>
      </c>
      <c r="L8">
        <f t="shared" ref="L8:Q8" si="4">AVERAGE(L4:L7)</f>
        <v>16.566666666666666</v>
      </c>
      <c r="M8">
        <f t="shared" si="4"/>
        <v>5.625</v>
      </c>
      <c r="N8">
        <f t="shared" si="4"/>
        <v>4.2</v>
      </c>
      <c r="O8">
        <f t="shared" si="4"/>
        <v>3.9499999999999997</v>
      </c>
      <c r="P8">
        <f t="shared" si="4"/>
        <v>3.4249999999999998</v>
      </c>
      <c r="Q8">
        <f t="shared" si="4"/>
        <v>7.1358333333333333</v>
      </c>
      <c r="S8" t="s">
        <v>41</v>
      </c>
      <c r="T8">
        <f>DEVSQ(K4:P7)</f>
        <v>636.98434782608695</v>
      </c>
      <c r="U8">
        <f>COUNT(K4:P7)-1</f>
        <v>22</v>
      </c>
    </row>
    <row r="9" spans="1:25" x14ac:dyDescent="0.35">
      <c r="J9" t="s">
        <v>57</v>
      </c>
      <c r="K9">
        <f>VAR(K4:K7)</f>
        <v>13.856666666666646</v>
      </c>
      <c r="L9">
        <f t="shared" ref="L9:Q9" si="5">VAR(L4:L7)</f>
        <v>18.603333333333296</v>
      </c>
      <c r="M9">
        <f t="shared" si="5"/>
        <v>7.7958333333333298</v>
      </c>
      <c r="N9">
        <f t="shared" si="5"/>
        <v>7.1266666666666652</v>
      </c>
      <c r="O9">
        <f t="shared" si="5"/>
        <v>6.5900000000000007</v>
      </c>
      <c r="P9">
        <f t="shared" si="5"/>
        <v>5.5091666666666681</v>
      </c>
      <c r="Q9">
        <f t="shared" si="5"/>
        <v>5.7938768518518389</v>
      </c>
      <c r="S9" s="4"/>
      <c r="T9" s="4"/>
      <c r="U9" s="4"/>
      <c r="V9" s="4"/>
      <c r="W9" s="4"/>
      <c r="X9" s="4"/>
      <c r="Y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439E-2974-4644-8604-C9BDBAC7A2B3}">
  <sheetPr codeName="Sheet24"/>
  <dimension ref="A1:AB25"/>
  <sheetViews>
    <sheetView workbookViewId="0"/>
  </sheetViews>
  <sheetFormatPr defaultRowHeight="14.5" x14ac:dyDescent="0.35"/>
  <sheetData>
    <row r="1" spans="1:28" x14ac:dyDescent="0.35">
      <c r="A1" t="s">
        <v>64</v>
      </c>
    </row>
    <row r="3" spans="1:28" x14ac:dyDescent="0.35">
      <c r="A3" s="25" t="s">
        <v>12</v>
      </c>
      <c r="B3" s="26" t="s">
        <v>65</v>
      </c>
      <c r="C3" s="27">
        <v>9.7000000000000011</v>
      </c>
      <c r="E3" t="s">
        <v>66</v>
      </c>
      <c r="M3" t="s">
        <v>55</v>
      </c>
      <c r="O3" t="s">
        <v>67</v>
      </c>
      <c r="P3" s="39">
        <f ca="1">ROWS(F6:K9)*COLUMNS(F6:K9)-COUNT(F6:K9)</f>
        <v>24</v>
      </c>
      <c r="V3" t="s">
        <v>11</v>
      </c>
    </row>
    <row r="4" spans="1:28" x14ac:dyDescent="0.35">
      <c r="A4" s="28" t="s">
        <v>12</v>
      </c>
      <c r="B4" t="s">
        <v>68</v>
      </c>
      <c r="C4" s="29">
        <v>8.3000000000000007</v>
      </c>
    </row>
    <row r="5" spans="1:28" ht="15" thickBot="1" x14ac:dyDescent="0.4">
      <c r="A5" s="28" t="s">
        <v>12</v>
      </c>
      <c r="B5" t="s">
        <v>69</v>
      </c>
      <c r="C5" s="29">
        <v>6.3</v>
      </c>
      <c r="E5" s="40" t="e">
        <f t="array" aca="1" ref="E5:K9" ca="1">[1]!StdAnova2(A3:C25)</f>
        <v>#NAME?</v>
      </c>
      <c r="F5" s="40" t="e">
        <f ca="1"/>
        <v>#NAME?</v>
      </c>
      <c r="G5" s="40" t="e">
        <f ca="1"/>
        <v>#NAME?</v>
      </c>
      <c r="H5" s="40" t="e">
        <f ca="1"/>
        <v>#NAME?</v>
      </c>
      <c r="I5" s="40" t="e">
        <f ca="1"/>
        <v>#NAME?</v>
      </c>
      <c r="J5" s="40" t="e">
        <f ca="1"/>
        <v>#NAME?</v>
      </c>
      <c r="K5" s="40" t="e">
        <f ca="1"/>
        <v>#NAME?</v>
      </c>
      <c r="M5" t="e">
        <f ca="1">IF(E5="","",E5)</f>
        <v>#NAME?</v>
      </c>
      <c r="N5" t="e">
        <f t="shared" ref="N5:S5" ca="1" si="0">F5</f>
        <v>#NAME?</v>
      </c>
      <c r="O5" t="e">
        <f t="shared" ca="1" si="0"/>
        <v>#NAME?</v>
      </c>
      <c r="P5" t="e">
        <f t="shared" ca="1" si="0"/>
        <v>#NAME?</v>
      </c>
      <c r="Q5" t="e">
        <f t="shared" ca="1" si="0"/>
        <v>#NAME?</v>
      </c>
      <c r="R5" t="e">
        <f t="shared" ca="1" si="0"/>
        <v>#NAME?</v>
      </c>
      <c r="S5" t="e">
        <f t="shared" ca="1" si="0"/>
        <v>#NAME?</v>
      </c>
      <c r="T5" s="2" t="s">
        <v>56</v>
      </c>
      <c r="V5" t="s">
        <v>29</v>
      </c>
      <c r="Z5" t="s">
        <v>16</v>
      </c>
      <c r="AA5">
        <v>0.05</v>
      </c>
    </row>
    <row r="6" spans="1:28" ht="15" thickTop="1" x14ac:dyDescent="0.35">
      <c r="A6" s="28" t="s">
        <v>12</v>
      </c>
      <c r="B6" t="s">
        <v>70</v>
      </c>
      <c r="C6" s="29">
        <v>6.7</v>
      </c>
      <c r="E6" s="39" t="e">
        <f ca="1"/>
        <v>#NAME?</v>
      </c>
      <c r="F6" s="39" t="e">
        <f ca="1"/>
        <v>#NAME?</v>
      </c>
      <c r="G6" s="39" t="e">
        <f ca="1"/>
        <v>#NAME?</v>
      </c>
      <c r="H6" s="39" t="e">
        <f ca="1"/>
        <v>#NAME?</v>
      </c>
      <c r="I6" s="39" t="e">
        <f ca="1"/>
        <v>#NAME?</v>
      </c>
      <c r="J6" s="39" t="e">
        <f ca="1"/>
        <v>#NAME?</v>
      </c>
      <c r="K6" s="39" t="e">
        <f ca="1"/>
        <v>#NAME?</v>
      </c>
      <c r="M6" t="e">
        <f t="shared" ref="M6:M9" ca="1" si="1">E6</f>
        <v>#NAME?</v>
      </c>
      <c r="N6" s="25" t="e">
        <f t="array" aca="1" ref="N6:S9" ca="1">[1]!RCBDMissing(F6:K9)</f>
        <v>#NAME?</v>
      </c>
      <c r="O6" s="26" t="e">
        <f ca="1"/>
        <v>#NAME?</v>
      </c>
      <c r="P6" s="26" t="e">
        <f ca="1"/>
        <v>#NAME?</v>
      </c>
      <c r="Q6" s="26" t="e">
        <f ca="1"/>
        <v>#NAME?</v>
      </c>
      <c r="R6" s="26" t="e">
        <f ca="1"/>
        <v>#NAME?</v>
      </c>
      <c r="S6" s="27" t="e">
        <f ca="1"/>
        <v>#NAME?</v>
      </c>
      <c r="T6" t="e">
        <f ca="1">AVERAGE(N6:S6)</f>
        <v>#NAME?</v>
      </c>
      <c r="V6" s="15" t="s">
        <v>35</v>
      </c>
      <c r="W6" s="15" t="s">
        <v>21</v>
      </c>
      <c r="X6" s="15" t="s">
        <v>20</v>
      </c>
      <c r="Y6" s="15" t="s">
        <v>22</v>
      </c>
      <c r="Z6" s="15" t="s">
        <v>23</v>
      </c>
      <c r="AA6" s="15" t="s">
        <v>36</v>
      </c>
      <c r="AB6" s="15" t="s">
        <v>71</v>
      </c>
    </row>
    <row r="7" spans="1:28" x14ac:dyDescent="0.35">
      <c r="A7" s="28" t="s">
        <v>12</v>
      </c>
      <c r="B7" t="s">
        <v>72</v>
      </c>
      <c r="C7" s="29">
        <v>5.8</v>
      </c>
      <c r="E7" s="39" t="e">
        <f ca="1"/>
        <v>#NAME?</v>
      </c>
      <c r="F7" s="39" t="e">
        <f ca="1"/>
        <v>#NAME?</v>
      </c>
      <c r="G7" s="39" t="e">
        <f ca="1"/>
        <v>#NAME?</v>
      </c>
      <c r="H7" s="39" t="e">
        <f ca="1"/>
        <v>#NAME?</v>
      </c>
      <c r="I7" s="39" t="e">
        <f ca="1"/>
        <v>#NAME?</v>
      </c>
      <c r="J7" s="39" t="e">
        <f ca="1"/>
        <v>#NAME?</v>
      </c>
      <c r="K7" s="39" t="e">
        <f ca="1"/>
        <v>#NAME?</v>
      </c>
      <c r="M7" t="e">
        <f t="shared" ca="1" si="1"/>
        <v>#NAME?</v>
      </c>
      <c r="N7" s="28" t="e">
        <f ca="1"/>
        <v>#NAME?</v>
      </c>
      <c r="O7" t="e">
        <f ca="1"/>
        <v>#NAME?</v>
      </c>
      <c r="P7" t="e">
        <f ca="1"/>
        <v>#NAME?</v>
      </c>
      <c r="Q7" t="e">
        <f ca="1"/>
        <v>#NAME?</v>
      </c>
      <c r="R7" t="e">
        <f ca="1"/>
        <v>#NAME?</v>
      </c>
      <c r="S7" s="29" t="e">
        <f ca="1"/>
        <v>#NAME?</v>
      </c>
      <c r="T7" t="e">
        <f t="shared" ref="T7:T9" ca="1" si="2">AVERAGE(N7:S7)</f>
        <v>#NAME?</v>
      </c>
      <c r="V7" t="s">
        <v>40</v>
      </c>
      <c r="W7" t="e">
        <f ca="1">(X8+1)*DEVSQ(T6:T9)-AB7</f>
        <v>#NAME?</v>
      </c>
      <c r="X7">
        <f ca="1">COUNT(N6:N9)-1</f>
        <v>-1</v>
      </c>
      <c r="Y7" t="e">
        <f ca="1">W7/X7</f>
        <v>#NAME?</v>
      </c>
      <c r="Z7" t="e">
        <f ca="1">Y7/Y9</f>
        <v>#NAME?</v>
      </c>
      <c r="AA7" t="e">
        <f ca="1">FDIST(Z7,X7,X9)</f>
        <v>#NAME?</v>
      </c>
      <c r="AB7" t="e">
        <f ca="1">[1]!RCBDAdjSS(F6:K9,TRUE)</f>
        <v>#NAME?</v>
      </c>
    </row>
    <row r="8" spans="1:28" x14ac:dyDescent="0.35">
      <c r="A8" s="28" t="s">
        <v>17</v>
      </c>
      <c r="B8" t="s">
        <v>65</v>
      </c>
      <c r="C8" s="29">
        <v>13</v>
      </c>
      <c r="E8" s="39" t="e">
        <f ca="1"/>
        <v>#NAME?</v>
      </c>
      <c r="F8" s="39" t="e">
        <f ca="1"/>
        <v>#NAME?</v>
      </c>
      <c r="G8" s="39" t="e">
        <f ca="1"/>
        <v>#NAME?</v>
      </c>
      <c r="H8" s="39" t="e">
        <f ca="1"/>
        <v>#NAME?</v>
      </c>
      <c r="I8" s="39" t="e">
        <f ca="1"/>
        <v>#NAME?</v>
      </c>
      <c r="J8" s="39" t="e">
        <f ca="1"/>
        <v>#NAME?</v>
      </c>
      <c r="K8" s="39" t="e">
        <f ca="1"/>
        <v>#NAME?</v>
      </c>
      <c r="M8" t="e">
        <f t="shared" ca="1" si="1"/>
        <v>#NAME?</v>
      </c>
      <c r="N8" s="28" t="e">
        <f ca="1"/>
        <v>#NAME?</v>
      </c>
      <c r="O8" t="e">
        <f ca="1"/>
        <v>#NAME?</v>
      </c>
      <c r="P8" t="e">
        <f ca="1"/>
        <v>#NAME?</v>
      </c>
      <c r="Q8" t="e">
        <f ca="1"/>
        <v>#NAME?</v>
      </c>
      <c r="R8" t="e">
        <f ca="1"/>
        <v>#NAME?</v>
      </c>
      <c r="S8" s="29" t="e">
        <f ca="1"/>
        <v>#NAME?</v>
      </c>
      <c r="T8" t="e">
        <f t="shared" ca="1" si="2"/>
        <v>#NAME?</v>
      </c>
      <c r="V8" t="s">
        <v>43</v>
      </c>
      <c r="W8" t="e">
        <f ca="1">(X7+1)*DEVSQ(N10:S10)-AB8</f>
        <v>#NAME?</v>
      </c>
      <c r="X8">
        <f ca="1">COUNT(N6:S6)-1</f>
        <v>-1</v>
      </c>
      <c r="Y8" t="e">
        <f ca="1">W8/X8</f>
        <v>#NAME?</v>
      </c>
      <c r="Z8" t="e">
        <f ca="1">Y8/Y9</f>
        <v>#NAME?</v>
      </c>
      <c r="AA8" t="e">
        <f ca="1">FDIST(Z8,X8,X9)</f>
        <v>#NAME?</v>
      </c>
      <c r="AB8" t="e">
        <f ca="1">[1]!RCBDAdjSS(F6:K9,FALSE)</f>
        <v>#NAME?</v>
      </c>
    </row>
    <row r="9" spans="1:28" x14ac:dyDescent="0.35">
      <c r="A9" s="28" t="s">
        <v>17</v>
      </c>
      <c r="B9" t="s">
        <v>73</v>
      </c>
      <c r="C9" s="29">
        <v>20.2</v>
      </c>
      <c r="E9" s="39" t="e">
        <f ca="1"/>
        <v>#NAME?</v>
      </c>
      <c r="F9" s="39" t="e">
        <f ca="1"/>
        <v>#NAME?</v>
      </c>
      <c r="G9" s="39" t="e">
        <f ca="1"/>
        <v>#NAME?</v>
      </c>
      <c r="H9" s="39" t="e">
        <f ca="1"/>
        <v>#NAME?</v>
      </c>
      <c r="I9" s="39" t="e">
        <f ca="1"/>
        <v>#NAME?</v>
      </c>
      <c r="J9" s="39" t="e">
        <f ca="1"/>
        <v>#NAME?</v>
      </c>
      <c r="K9" s="39" t="e">
        <f ca="1"/>
        <v>#NAME?</v>
      </c>
      <c r="M9" t="e">
        <f t="shared" ca="1" si="1"/>
        <v>#NAME?</v>
      </c>
      <c r="N9" s="30" t="e">
        <f ca="1"/>
        <v>#NAME?</v>
      </c>
      <c r="O9" s="31" t="e">
        <f ca="1"/>
        <v>#NAME?</v>
      </c>
      <c r="P9" s="31" t="e">
        <f ca="1"/>
        <v>#NAME?</v>
      </c>
      <c r="Q9" s="31" t="e">
        <f ca="1"/>
        <v>#NAME?</v>
      </c>
      <c r="R9" s="31" t="e">
        <f ca="1"/>
        <v>#NAME?</v>
      </c>
      <c r="S9" s="32" t="e">
        <f ca="1"/>
        <v>#NAME?</v>
      </c>
      <c r="T9" t="e">
        <f t="shared" ca="1" si="2"/>
        <v>#NAME?</v>
      </c>
      <c r="V9" t="s">
        <v>44</v>
      </c>
      <c r="W9" t="e">
        <f ca="1">W10-W7-W8</f>
        <v>#NAME?</v>
      </c>
      <c r="X9">
        <f ca="1">X10-X7-X8</f>
        <v>-23</v>
      </c>
      <c r="Y9" t="e">
        <f ca="1">W9/X9</f>
        <v>#NAME?</v>
      </c>
    </row>
    <row r="10" spans="1:28" x14ac:dyDescent="0.35">
      <c r="A10" s="28" t="s">
        <v>17</v>
      </c>
      <c r="B10" t="s">
        <v>68</v>
      </c>
      <c r="C10" s="29">
        <v>6.4</v>
      </c>
      <c r="M10" t="s">
        <v>56</v>
      </c>
      <c r="N10" t="e">
        <f ca="1">AVERAGE(N6:N9)</f>
        <v>#NAME?</v>
      </c>
      <c r="O10" t="e">
        <f t="shared" ref="O10:T10" ca="1" si="3">AVERAGE(O6:O9)</f>
        <v>#NAME?</v>
      </c>
      <c r="P10" t="e">
        <f t="shared" ca="1" si="3"/>
        <v>#NAME?</v>
      </c>
      <c r="Q10" t="e">
        <f t="shared" ca="1" si="3"/>
        <v>#NAME?</v>
      </c>
      <c r="R10" t="e">
        <f t="shared" ca="1" si="3"/>
        <v>#NAME?</v>
      </c>
      <c r="S10" t="e">
        <f t="shared" ca="1" si="3"/>
        <v>#NAME?</v>
      </c>
      <c r="T10" t="e">
        <f t="shared" ca="1" si="3"/>
        <v>#NAME?</v>
      </c>
      <c r="V10" t="s">
        <v>41</v>
      </c>
      <c r="W10" t="e">
        <f ca="1">DEVSQ(N6:S9)-AB7-AB8</f>
        <v>#NAME?</v>
      </c>
      <c r="X10">
        <f ca="1">(X7+1)*(X8+1)-1-P3</f>
        <v>-25</v>
      </c>
    </row>
    <row r="11" spans="1:28" x14ac:dyDescent="0.35">
      <c r="A11" s="28" t="s">
        <v>17</v>
      </c>
      <c r="B11" t="s">
        <v>69</v>
      </c>
      <c r="C11" s="29">
        <v>6</v>
      </c>
      <c r="M11" t="s">
        <v>57</v>
      </c>
      <c r="N11" t="e">
        <f ca="1">VAR(N6:N9)</f>
        <v>#NAME?</v>
      </c>
      <c r="O11" t="e">
        <f t="shared" ref="O11:T11" ca="1" si="4">VAR(O6:O9)</f>
        <v>#NAME?</v>
      </c>
      <c r="P11" t="e">
        <f t="shared" ca="1" si="4"/>
        <v>#NAME?</v>
      </c>
      <c r="Q11" t="e">
        <f t="shared" ca="1" si="4"/>
        <v>#NAME?</v>
      </c>
      <c r="R11" t="e">
        <f t="shared" ca="1" si="4"/>
        <v>#NAME?</v>
      </c>
      <c r="S11" t="e">
        <f t="shared" ca="1" si="4"/>
        <v>#NAME?</v>
      </c>
      <c r="T11" t="e">
        <f t="shared" ca="1" si="4"/>
        <v>#NAME?</v>
      </c>
      <c r="V11" s="4"/>
      <c r="W11" s="4"/>
      <c r="X11" s="4"/>
      <c r="Y11" s="4"/>
      <c r="Z11" s="4"/>
      <c r="AA11" s="4"/>
      <c r="AB11" s="4"/>
    </row>
    <row r="12" spans="1:28" x14ac:dyDescent="0.35">
      <c r="A12" s="28" t="s">
        <v>17</v>
      </c>
      <c r="B12" t="s">
        <v>70</v>
      </c>
      <c r="C12" s="29">
        <v>5.1999999999999993</v>
      </c>
    </row>
    <row r="13" spans="1:28" x14ac:dyDescent="0.35">
      <c r="A13" s="28" t="s">
        <v>17</v>
      </c>
      <c r="B13" t="s">
        <v>72</v>
      </c>
      <c r="C13" s="29">
        <v>3.6</v>
      </c>
    </row>
    <row r="14" spans="1:28" x14ac:dyDescent="0.35">
      <c r="A14" s="28" t="s">
        <v>26</v>
      </c>
      <c r="B14" t="s">
        <v>65</v>
      </c>
      <c r="C14" s="29">
        <v>15.6</v>
      </c>
    </row>
    <row r="15" spans="1:28" x14ac:dyDescent="0.35">
      <c r="A15" s="28" t="s">
        <v>26</v>
      </c>
      <c r="B15" t="s">
        <v>73</v>
      </c>
      <c r="C15" s="29">
        <v>17.7</v>
      </c>
      <c r="E15" t="s">
        <v>66</v>
      </c>
      <c r="M15" t="s">
        <v>55</v>
      </c>
      <c r="V15" t="s">
        <v>58</v>
      </c>
    </row>
    <row r="16" spans="1:28" x14ac:dyDescent="0.35">
      <c r="A16" s="28" t="s">
        <v>26</v>
      </c>
      <c r="B16" t="s">
        <v>68</v>
      </c>
      <c r="C16" s="29">
        <v>6.1</v>
      </c>
    </row>
    <row r="17" spans="1:28" ht="15" thickBot="1" x14ac:dyDescent="0.4">
      <c r="A17" s="28" t="s">
        <v>26</v>
      </c>
      <c r="B17" t="s">
        <v>69</v>
      </c>
      <c r="C17" s="29">
        <v>3.9999999999999996</v>
      </c>
      <c r="E17" s="40" t="e">
        <f t="array" aca="1" ref="E17:K21" ca="1">[1]!StdAnova2(A3:C25)</f>
        <v>#NAME?</v>
      </c>
      <c r="F17" s="40" t="e">
        <f ca="1"/>
        <v>#NAME?</v>
      </c>
      <c r="G17" s="40" t="e">
        <f ca="1"/>
        <v>#NAME?</v>
      </c>
      <c r="H17" s="40" t="e">
        <f ca="1"/>
        <v>#NAME?</v>
      </c>
      <c r="I17" s="40" t="e">
        <f ca="1"/>
        <v>#NAME?</v>
      </c>
      <c r="J17" s="40" t="e">
        <f ca="1"/>
        <v>#NAME?</v>
      </c>
      <c r="K17" s="40" t="e">
        <f ca="1"/>
        <v>#NAME?</v>
      </c>
      <c r="M17" t="e">
        <f ca="1">IF(E17="","",E17)</f>
        <v>#NAME?</v>
      </c>
      <c r="N17" t="e">
        <f t="shared" ref="N17:S21" ca="1" si="5">IF(ISBLANK(F17),"",F17)</f>
        <v>#NAME?</v>
      </c>
      <c r="O17" t="e">
        <f t="shared" ca="1" si="5"/>
        <v>#NAME?</v>
      </c>
      <c r="P17" t="e">
        <f t="shared" ca="1" si="5"/>
        <v>#NAME?</v>
      </c>
      <c r="Q17" t="e">
        <f t="shared" ca="1" si="5"/>
        <v>#NAME?</v>
      </c>
      <c r="R17" t="e">
        <f t="shared" ca="1" si="5"/>
        <v>#NAME?</v>
      </c>
      <c r="S17" t="e">
        <f t="shared" ca="1" si="5"/>
        <v>#NAME?</v>
      </c>
      <c r="T17" s="2" t="s">
        <v>56</v>
      </c>
      <c r="V17" t="s">
        <v>29</v>
      </c>
      <c r="Z17" t="s">
        <v>16</v>
      </c>
      <c r="AA17">
        <v>0.05</v>
      </c>
    </row>
    <row r="18" spans="1:28" ht="15" thickTop="1" x14ac:dyDescent="0.35">
      <c r="A18" s="28" t="s">
        <v>26</v>
      </c>
      <c r="B18" t="s">
        <v>70</v>
      </c>
      <c r="C18" s="29">
        <v>3.1</v>
      </c>
      <c r="E18" s="39" t="e">
        <f ca="1"/>
        <v>#NAME?</v>
      </c>
      <c r="F18" s="39" t="e">
        <f ca="1"/>
        <v>#NAME?</v>
      </c>
      <c r="G18" s="39" t="e">
        <f ca="1"/>
        <v>#NAME?</v>
      </c>
      <c r="H18" s="39" t="e">
        <f ca="1"/>
        <v>#NAME?</v>
      </c>
      <c r="I18" s="39" t="e">
        <f ca="1"/>
        <v>#NAME?</v>
      </c>
      <c r="J18" s="39" t="e">
        <f ca="1"/>
        <v>#NAME?</v>
      </c>
      <c r="K18" s="39" t="e">
        <f ca="1"/>
        <v>#NAME?</v>
      </c>
      <c r="M18" t="e">
        <f t="shared" ref="M18:M21" ca="1" si="6">IF(ISBLANK(E18),"",E18)</f>
        <v>#NAME?</v>
      </c>
      <c r="N18" s="25" t="e">
        <f t="shared" ca="1" si="5"/>
        <v>#NAME?</v>
      </c>
      <c r="O18" s="26" t="e">
        <f t="shared" ca="1" si="5"/>
        <v>#NAME?</v>
      </c>
      <c r="P18" s="26" t="e">
        <f t="shared" ca="1" si="5"/>
        <v>#NAME?</v>
      </c>
      <c r="Q18" s="26" t="e">
        <f t="shared" ca="1" si="5"/>
        <v>#NAME?</v>
      </c>
      <c r="R18" s="26" t="e">
        <f t="shared" ca="1" si="5"/>
        <v>#NAME?</v>
      </c>
      <c r="S18" s="27" t="e">
        <f t="shared" ca="1" si="5"/>
        <v>#NAME?</v>
      </c>
      <c r="T18" t="e">
        <f ca="1">AVERAGE(N18:S18)</f>
        <v>#NAME?</v>
      </c>
      <c r="V18" s="15" t="s">
        <v>35</v>
      </c>
      <c r="W18" s="15" t="s">
        <v>21</v>
      </c>
      <c r="X18" s="15" t="s">
        <v>20</v>
      </c>
      <c r="Y18" s="15" t="s">
        <v>22</v>
      </c>
      <c r="Z18" s="15" t="s">
        <v>23</v>
      </c>
      <c r="AA18" s="15" t="s">
        <v>36</v>
      </c>
      <c r="AB18" s="15" t="s">
        <v>74</v>
      </c>
    </row>
    <row r="19" spans="1:28" x14ac:dyDescent="0.35">
      <c r="A19" s="28" t="s">
        <v>26</v>
      </c>
      <c r="B19" t="s">
        <v>72</v>
      </c>
      <c r="C19" s="29">
        <v>4.0999999999999996</v>
      </c>
      <c r="E19" s="39" t="e">
        <f ca="1"/>
        <v>#NAME?</v>
      </c>
      <c r="F19" s="39" t="e">
        <f ca="1"/>
        <v>#NAME?</v>
      </c>
      <c r="G19" s="39" t="e">
        <f ca="1"/>
        <v>#NAME?</v>
      </c>
      <c r="H19" s="39" t="e">
        <f ca="1"/>
        <v>#NAME?</v>
      </c>
      <c r="I19" s="39" t="e">
        <f ca="1"/>
        <v>#NAME?</v>
      </c>
      <c r="J19" s="39" t="e">
        <f ca="1"/>
        <v>#NAME?</v>
      </c>
      <c r="K19" s="39" t="e">
        <f ca="1"/>
        <v>#NAME?</v>
      </c>
      <c r="M19" t="e">
        <f t="shared" ca="1" si="6"/>
        <v>#NAME?</v>
      </c>
      <c r="N19" s="28" t="e">
        <f t="shared" ca="1" si="5"/>
        <v>#NAME?</v>
      </c>
      <c r="O19" t="e">
        <f t="shared" ca="1" si="5"/>
        <v>#NAME?</v>
      </c>
      <c r="P19" t="e">
        <f t="shared" ca="1" si="5"/>
        <v>#NAME?</v>
      </c>
      <c r="Q19" t="e">
        <f t="shared" ca="1" si="5"/>
        <v>#NAME?</v>
      </c>
      <c r="R19" t="e">
        <f t="shared" ca="1" si="5"/>
        <v>#NAME?</v>
      </c>
      <c r="S19" s="29" t="e">
        <f t="shared" ca="1" si="5"/>
        <v>#NAME?</v>
      </c>
      <c r="T19" t="e">
        <f t="shared" ref="T19:T21" ca="1" si="7">AVERAGE(N19:S19)</f>
        <v>#NAME?</v>
      </c>
      <c r="V19" t="s">
        <v>40</v>
      </c>
      <c r="W19" t="e">
        <f t="array" aca="1" ref="W19:W21" ca="1">[1]!SS_RCBD(N18:S21,FALSE)</f>
        <v>#NAME?</v>
      </c>
      <c r="X19">
        <f>ROWS(N18:S21)-1</f>
        <v>3</v>
      </c>
      <c r="Y19" t="e">
        <f ca="1">W19/X19</f>
        <v>#NAME?</v>
      </c>
      <c r="Z19" t="e">
        <f ca="1">Y19/Y21</f>
        <v>#NAME?</v>
      </c>
      <c r="AA19" t="e">
        <f ca="1">FDIST(Z19,X19,X21)</f>
        <v>#NAME?</v>
      </c>
      <c r="AB19" t="e">
        <f ca="1">W19/(W19+W21)</f>
        <v>#NAME?</v>
      </c>
    </row>
    <row r="20" spans="1:28" x14ac:dyDescent="0.35">
      <c r="A20" s="28" t="s">
        <v>32</v>
      </c>
      <c r="B20" t="s">
        <v>65</v>
      </c>
      <c r="C20" s="29">
        <v>7.1</v>
      </c>
      <c r="E20" s="39" t="e">
        <f ca="1"/>
        <v>#NAME?</v>
      </c>
      <c r="F20" s="39" t="e">
        <f ca="1"/>
        <v>#NAME?</v>
      </c>
      <c r="G20" s="39" t="e">
        <f ca="1"/>
        <v>#NAME?</v>
      </c>
      <c r="H20" s="39" t="e">
        <f ca="1"/>
        <v>#NAME?</v>
      </c>
      <c r="I20" s="39" t="e">
        <f ca="1"/>
        <v>#NAME?</v>
      </c>
      <c r="J20" s="39" t="e">
        <f ca="1"/>
        <v>#NAME?</v>
      </c>
      <c r="K20" s="39" t="e">
        <f ca="1"/>
        <v>#NAME?</v>
      </c>
      <c r="M20" t="e">
        <f t="shared" ca="1" si="6"/>
        <v>#NAME?</v>
      </c>
      <c r="N20" s="28" t="e">
        <f t="shared" ca="1" si="5"/>
        <v>#NAME?</v>
      </c>
      <c r="O20" t="e">
        <f t="shared" ca="1" si="5"/>
        <v>#NAME?</v>
      </c>
      <c r="P20" t="e">
        <f t="shared" ca="1" si="5"/>
        <v>#NAME?</v>
      </c>
      <c r="Q20" t="e">
        <f t="shared" ca="1" si="5"/>
        <v>#NAME?</v>
      </c>
      <c r="R20" t="e">
        <f t="shared" ca="1" si="5"/>
        <v>#NAME?</v>
      </c>
      <c r="S20" s="29" t="e">
        <f t="shared" ca="1" si="5"/>
        <v>#NAME?</v>
      </c>
      <c r="T20" t="e">
        <f t="shared" ca="1" si="7"/>
        <v>#NAME?</v>
      </c>
      <c r="V20" t="s">
        <v>43</v>
      </c>
      <c r="W20" t="e">
        <f ca="1"/>
        <v>#NAME?</v>
      </c>
      <c r="X20">
        <f>COLUMNS(N18:S21)-1</f>
        <v>5</v>
      </c>
      <c r="Y20" t="e">
        <f ca="1">W20/X20</f>
        <v>#NAME?</v>
      </c>
      <c r="Z20" t="e">
        <f ca="1">Y20/Y21</f>
        <v>#NAME?</v>
      </c>
      <c r="AA20" t="e">
        <f ca="1">FDIST(Z20,X20,X21)</f>
        <v>#NAME?</v>
      </c>
      <c r="AB20" t="e">
        <f ca="1">W20/(W20+W21)</f>
        <v>#NAME?</v>
      </c>
    </row>
    <row r="21" spans="1:28" x14ac:dyDescent="0.35">
      <c r="A21" s="28" t="s">
        <v>32</v>
      </c>
      <c r="B21" t="s">
        <v>73</v>
      </c>
      <c r="C21" s="29">
        <v>11.8</v>
      </c>
      <c r="E21" s="39" t="e">
        <f ca="1"/>
        <v>#NAME?</v>
      </c>
      <c r="F21" s="39" t="e">
        <f ca="1"/>
        <v>#NAME?</v>
      </c>
      <c r="G21" s="39" t="e">
        <f ca="1"/>
        <v>#NAME?</v>
      </c>
      <c r="H21" s="39" t="e">
        <f ca="1"/>
        <v>#NAME?</v>
      </c>
      <c r="I21" s="39" t="e">
        <f ca="1"/>
        <v>#NAME?</v>
      </c>
      <c r="J21" s="39" t="e">
        <f ca="1"/>
        <v>#NAME?</v>
      </c>
      <c r="K21" s="39" t="e">
        <f ca="1"/>
        <v>#NAME?</v>
      </c>
      <c r="M21" t="e">
        <f t="shared" ca="1" si="6"/>
        <v>#NAME?</v>
      </c>
      <c r="N21" s="30" t="e">
        <f t="shared" ca="1" si="5"/>
        <v>#NAME?</v>
      </c>
      <c r="O21" s="31" t="e">
        <f t="shared" ca="1" si="5"/>
        <v>#NAME?</v>
      </c>
      <c r="P21" s="31" t="e">
        <f t="shared" ca="1" si="5"/>
        <v>#NAME?</v>
      </c>
      <c r="Q21" s="31" t="e">
        <f t="shared" ca="1" si="5"/>
        <v>#NAME?</v>
      </c>
      <c r="R21" s="31" t="e">
        <f t="shared" ca="1" si="5"/>
        <v>#NAME?</v>
      </c>
      <c r="S21" s="32" t="e">
        <f t="shared" ca="1" si="5"/>
        <v>#NAME?</v>
      </c>
      <c r="T21" t="e">
        <f t="shared" ca="1" si="7"/>
        <v>#NAME?</v>
      </c>
      <c r="V21" t="s">
        <v>44</v>
      </c>
      <c r="W21" t="e">
        <f ca="1"/>
        <v>#NAME?</v>
      </c>
      <c r="X21">
        <f ca="1">X22-X19-X20</f>
        <v>-9</v>
      </c>
      <c r="Y21" t="e">
        <f ca="1">W21/X21</f>
        <v>#NAME?</v>
      </c>
    </row>
    <row r="22" spans="1:28" x14ac:dyDescent="0.35">
      <c r="A22" s="28" t="s">
        <v>32</v>
      </c>
      <c r="B22" t="s">
        <v>68</v>
      </c>
      <c r="C22" s="29">
        <v>1.7</v>
      </c>
      <c r="M22" t="s">
        <v>56</v>
      </c>
      <c r="N22" t="e">
        <f ca="1">AVERAGE(N18:N21)</f>
        <v>#NAME?</v>
      </c>
      <c r="O22" t="e">
        <f t="shared" ref="O22:T22" ca="1" si="8">AVERAGE(O18:O21)</f>
        <v>#NAME?</v>
      </c>
      <c r="P22" t="e">
        <f t="shared" ca="1" si="8"/>
        <v>#NAME?</v>
      </c>
      <c r="Q22" t="e">
        <f t="shared" ca="1" si="8"/>
        <v>#NAME?</v>
      </c>
      <c r="R22" t="e">
        <f t="shared" ca="1" si="8"/>
        <v>#NAME?</v>
      </c>
      <c r="S22" t="e">
        <f t="shared" ca="1" si="8"/>
        <v>#NAME?</v>
      </c>
      <c r="T22" t="e">
        <f t="shared" ca="1" si="8"/>
        <v>#NAME?</v>
      </c>
      <c r="V22" t="s">
        <v>41</v>
      </c>
      <c r="W22" t="e">
        <f ca="1">DEVSQ(N18:S21)</f>
        <v>#NAME?</v>
      </c>
      <c r="X22">
        <f ca="1">COUNT(N18:S21)-1</f>
        <v>-1</v>
      </c>
    </row>
    <row r="23" spans="1:28" x14ac:dyDescent="0.35">
      <c r="A23" s="28" t="s">
        <v>32</v>
      </c>
      <c r="B23" t="s">
        <v>69</v>
      </c>
      <c r="C23" s="29">
        <v>0.5</v>
      </c>
      <c r="M23" t="s">
        <v>57</v>
      </c>
      <c r="N23" t="e">
        <f ca="1">VAR(N18:N21)</f>
        <v>#NAME?</v>
      </c>
      <c r="O23" t="e">
        <f t="shared" ref="O23:T23" ca="1" si="9">VAR(O18:O21)</f>
        <v>#NAME?</v>
      </c>
      <c r="P23" t="e">
        <f t="shared" ca="1" si="9"/>
        <v>#NAME?</v>
      </c>
      <c r="Q23" t="e">
        <f t="shared" ca="1" si="9"/>
        <v>#NAME?</v>
      </c>
      <c r="R23" t="e">
        <f t="shared" ca="1" si="9"/>
        <v>#NAME?</v>
      </c>
      <c r="S23" t="e">
        <f t="shared" ca="1" si="9"/>
        <v>#NAME?</v>
      </c>
      <c r="T23" t="e">
        <f t="shared" ca="1" si="9"/>
        <v>#NAME?</v>
      </c>
      <c r="V23" s="4"/>
      <c r="W23" s="4"/>
      <c r="X23" s="4"/>
      <c r="Y23" s="4"/>
      <c r="Z23" s="4"/>
      <c r="AA23" s="4"/>
      <c r="AB23" s="4"/>
    </row>
    <row r="24" spans="1:28" x14ac:dyDescent="0.35">
      <c r="A24" s="28" t="s">
        <v>32</v>
      </c>
      <c r="B24" t="s">
        <v>70</v>
      </c>
      <c r="C24" s="29">
        <v>0.8</v>
      </c>
    </row>
    <row r="25" spans="1:28" x14ac:dyDescent="0.35">
      <c r="A25" s="30" t="s">
        <v>32</v>
      </c>
      <c r="B25" s="31" t="s">
        <v>72</v>
      </c>
      <c r="C25" s="32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RCBD 1</vt:lpstr>
      <vt:lpstr>RCBD 2</vt:lpstr>
      <vt:lpstr>RCBD 3</vt:lpstr>
      <vt:lpstr>RCBD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2025-12-31T21:19:33Z</dcterms:created>
  <dcterms:modified xsi:type="dcterms:W3CDTF">2025-12-31T22:04:10Z</dcterms:modified>
</cp:coreProperties>
</file>