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62A7B5B4-38FE-4001-8CE8-8C963209378C}" xr6:coauthVersionLast="47" xr6:coauthVersionMax="47" xr10:uidLastSave="{00000000-0000-0000-0000-000000000000}"/>
  <bookViews>
    <workbookView xWindow="-110" yWindow="-110" windowWidth="19420" windowHeight="10300" xr2:uid="{151A6B1E-054A-4863-BB0E-63EADE0223C0}"/>
  </bookViews>
  <sheets>
    <sheet name="Title" sheetId="3" r:id="rId1"/>
    <sheet name="RCBD 1" sheetId="1" r:id="rId2"/>
    <sheet name="RCBD 2" sheetId="2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27" i="2" l="1" a="1"/>
  <c r="AL27" i="2" s="1"/>
  <c r="AP26" i="2"/>
  <c r="AL26" i="2" a="1"/>
  <c r="AL26" i="2" s="1"/>
  <c r="AM26" i="2" s="1"/>
  <c r="AR26" i="2" s="1"/>
  <c r="AK26" i="2"/>
  <c r="AP25" i="2"/>
  <c r="AL25" i="2" a="1"/>
  <c r="AL25" i="2" s="1"/>
  <c r="AL24" i="2" a="1"/>
  <c r="AL24" i="2" s="1"/>
  <c r="AL23" i="2" a="1"/>
  <c r="AL23" i="2" s="1"/>
  <c r="AK23" i="2"/>
  <c r="AP22" i="2"/>
  <c r="AL22" i="2" a="1"/>
  <c r="AL22" i="2" s="1"/>
  <c r="AL21" i="2" a="1"/>
  <c r="AL21" i="2" s="1"/>
  <c r="AP20" i="2"/>
  <c r="AL20" i="2" a="1"/>
  <c r="AL20" i="2" s="1"/>
  <c r="AK20" i="2"/>
  <c r="AL19" i="2" a="1"/>
  <c r="AL19" i="2" s="1"/>
  <c r="AB19" i="2"/>
  <c r="AL18" i="2" a="1"/>
  <c r="AL18" i="2" s="1"/>
  <c r="AL17" i="2" a="1"/>
  <c r="AL17" i="2" s="1"/>
  <c r="AP16" i="2"/>
  <c r="AL16" i="2" a="1"/>
  <c r="AL16" i="2" s="1"/>
  <c r="AK16" i="2"/>
  <c r="AL15" i="2" a="1"/>
  <c r="AL15" i="2" s="1"/>
  <c r="AK15" i="2"/>
  <c r="AB15" i="2"/>
  <c r="AL14" i="2" a="1"/>
  <c r="AL14" i="2" s="1"/>
  <c r="AL13" i="2" a="1"/>
  <c r="AL13" i="2" s="1"/>
  <c r="AL10" i="2"/>
  <c r="AK10" i="2"/>
  <c r="O10" i="2"/>
  <c r="AZ9" i="2"/>
  <c r="AY9" i="2"/>
  <c r="AX9" i="2"/>
  <c r="AW9" i="2"/>
  <c r="BA9" i="2" s="1"/>
  <c r="AV9" i="2"/>
  <c r="AU9" i="2"/>
  <c r="AT9" i="2"/>
  <c r="AJ9" i="2"/>
  <c r="AA9" i="2"/>
  <c r="L9" i="2"/>
  <c r="BA8" i="2"/>
  <c r="AZ8" i="2"/>
  <c r="AY8" i="2"/>
  <c r="AX8" i="2"/>
  <c r="AW8" i="2"/>
  <c r="AV8" i="2"/>
  <c r="AU8" i="2"/>
  <c r="AT8" i="2"/>
  <c r="AJ8" i="2"/>
  <c r="AK27" i="2" s="1"/>
  <c r="AA8" i="2"/>
  <c r="AB27" i="2" s="1"/>
  <c r="P8" i="2"/>
  <c r="O8" i="2"/>
  <c r="N8" i="2"/>
  <c r="M8" i="2"/>
  <c r="L8" i="2"/>
  <c r="K8" i="2"/>
  <c r="J8" i="2"/>
  <c r="I8" i="2"/>
  <c r="AZ7" i="2"/>
  <c r="AY7" i="2"/>
  <c r="AX7" i="2"/>
  <c r="AW7" i="2"/>
  <c r="BA7" i="2" s="1"/>
  <c r="AV7" i="2"/>
  <c r="AU7" i="2"/>
  <c r="AT7" i="2"/>
  <c r="AJ7" i="2"/>
  <c r="AP21" i="2" s="1"/>
  <c r="AA7" i="2"/>
  <c r="T7" i="2"/>
  <c r="O7" i="2"/>
  <c r="N7" i="2"/>
  <c r="M7" i="2"/>
  <c r="L7" i="2"/>
  <c r="K7" i="2"/>
  <c r="J7" i="2"/>
  <c r="P7" i="2" s="1"/>
  <c r="I7" i="2"/>
  <c r="AZ6" i="2"/>
  <c r="AY6" i="2"/>
  <c r="AX6" i="2"/>
  <c r="AW6" i="2"/>
  <c r="AV6" i="2"/>
  <c r="AU6" i="2"/>
  <c r="AT6" i="2"/>
  <c r="AJ6" i="2"/>
  <c r="AK24" i="2" s="1"/>
  <c r="AA6" i="2"/>
  <c r="AB24" i="2" s="1"/>
  <c r="T6" i="2"/>
  <c r="S6" i="2" a="1"/>
  <c r="S8" i="2" s="1"/>
  <c r="O6" i="2"/>
  <c r="N6" i="2"/>
  <c r="N9" i="2" s="1"/>
  <c r="M6" i="2"/>
  <c r="M9" i="2" s="1"/>
  <c r="L6" i="2"/>
  <c r="K6" i="2"/>
  <c r="J6" i="2"/>
  <c r="I6" i="2"/>
  <c r="AJ5" i="2"/>
  <c r="AK21" i="2" s="1"/>
  <c r="AA5" i="2"/>
  <c r="O5" i="2"/>
  <c r="N5" i="2"/>
  <c r="M5" i="2"/>
  <c r="L5" i="2"/>
  <c r="L10" i="2" s="1"/>
  <c r="K5" i="2"/>
  <c r="J5" i="2"/>
  <c r="I5" i="2"/>
  <c r="AW4" i="2"/>
  <c r="AV4" i="2"/>
  <c r="AU4" i="2"/>
  <c r="AT4" i="2"/>
  <c r="AJ4" i="2"/>
  <c r="AP27" i="2" s="1"/>
  <c r="AA4" i="2"/>
  <c r="K4" i="2"/>
  <c r="J4" i="2"/>
  <c r="I4" i="2"/>
  <c r="E3" i="2"/>
  <c r="D3" i="2"/>
  <c r="C3" i="2"/>
  <c r="AQ29" i="1"/>
  <c r="AM29" i="1"/>
  <c r="AQ28" i="1"/>
  <c r="AM28" i="1"/>
  <c r="AQ27" i="1"/>
  <c r="AP27" i="1"/>
  <c r="AO27" i="1"/>
  <c r="AN27" i="1"/>
  <c r="AM27" i="1"/>
  <c r="AL27" i="1"/>
  <c r="AR27" i="1" s="1"/>
  <c r="AK27" i="1"/>
  <c r="AQ26" i="1"/>
  <c r="AP26" i="1"/>
  <c r="AP29" i="1" s="1"/>
  <c r="AO26" i="1"/>
  <c r="AN26" i="1"/>
  <c r="AM26" i="1"/>
  <c r="AL26" i="1"/>
  <c r="AK26" i="1"/>
  <c r="Z26" i="1"/>
  <c r="AV25" i="1"/>
  <c r="AU25" i="1" a="1"/>
  <c r="AU25" i="1" s="1"/>
  <c r="AQ25" i="1"/>
  <c r="AP25" i="1"/>
  <c r="AO25" i="1"/>
  <c r="AN25" i="1"/>
  <c r="AM25" i="1"/>
  <c r="AR25" i="1" s="1"/>
  <c r="AL25" i="1"/>
  <c r="AK25" i="1"/>
  <c r="Z25" i="1"/>
  <c r="AQ24" i="1"/>
  <c r="AP24" i="1"/>
  <c r="AO24" i="1"/>
  <c r="AO28" i="1" s="1"/>
  <c r="AN24" i="1"/>
  <c r="AN29" i="1" s="1"/>
  <c r="AM24" i="1"/>
  <c r="AL24" i="1"/>
  <c r="AK24" i="1"/>
  <c r="Z24" i="1"/>
  <c r="AL23" i="1"/>
  <c r="AK23" i="1"/>
  <c r="AI23" i="1"/>
  <c r="Z23" i="1"/>
  <c r="AI22" i="1"/>
  <c r="Z22" i="1"/>
  <c r="AI21" i="1"/>
  <c r="Z21" i="1"/>
  <c r="AI20" i="1"/>
  <c r="Z20" i="1"/>
  <c r="AI19" i="1"/>
  <c r="AB22" i="1"/>
  <c r="AB19" i="1" a="1"/>
  <c r="AB20" i="1" s="1"/>
  <c r="Z19" i="1"/>
  <c r="S26" i="1"/>
  <c r="S24" i="1"/>
  <c r="S23" i="1"/>
  <c r="S22" i="1"/>
  <c r="S20" i="1"/>
  <c r="S19" i="1"/>
  <c r="S19" i="1" a="1"/>
  <c r="S21" i="1" s="1"/>
  <c r="AU18" i="1"/>
  <c r="AC18" i="1" a="1"/>
  <c r="T18" i="1" a="1"/>
  <c r="U19" i="1" s="1"/>
  <c r="AV16" i="1"/>
  <c r="AV15" i="1"/>
  <c r="AD15" i="1"/>
  <c r="AC15" i="1"/>
  <c r="AC14" i="1" s="1"/>
  <c r="U15" i="1"/>
  <c r="AC13" i="1"/>
  <c r="T13" i="1"/>
  <c r="AC9" i="1"/>
  <c r="T9" i="1"/>
  <c r="T15" i="1" s="1"/>
  <c r="AV18" i="1" s="1"/>
  <c r="AQ8" i="1"/>
  <c r="AP8" i="1"/>
  <c r="AO8" i="1"/>
  <c r="AN8" i="1"/>
  <c r="AM8" i="1"/>
  <c r="AL8" i="1"/>
  <c r="AK8" i="1"/>
  <c r="AQ7" i="1"/>
  <c r="AP7" i="1"/>
  <c r="AO7" i="1"/>
  <c r="AN7" i="1"/>
  <c r="AM7" i="1"/>
  <c r="AM9" i="1" s="1"/>
  <c r="AL7" i="1"/>
  <c r="AK7" i="1"/>
  <c r="AR6" i="1"/>
  <c r="AQ6" i="1"/>
  <c r="AP6" i="1"/>
  <c r="AO6" i="1"/>
  <c r="AN6" i="1"/>
  <c r="AM6" i="1"/>
  <c r="AL6" i="1"/>
  <c r="AK6" i="1"/>
  <c r="AQ5" i="1"/>
  <c r="AQ10" i="1" s="1"/>
  <c r="AP5" i="1"/>
  <c r="AO5" i="1"/>
  <c r="AU9" i="1" s="1"/>
  <c r="AN5" i="1"/>
  <c r="AM5" i="1"/>
  <c r="AL5" i="1"/>
  <c r="AK5" i="1"/>
  <c r="AM4" i="1"/>
  <c r="AL4" i="1"/>
  <c r="AK4" i="1"/>
  <c r="C3" i="1"/>
  <c r="U18" i="1" l="1"/>
  <c r="T19" i="1"/>
  <c r="V19" i="1" s="1"/>
  <c r="AQ24" i="2"/>
  <c r="AN24" i="2" s="1"/>
  <c r="AQ25" i="2"/>
  <c r="S6" i="2"/>
  <c r="S7" i="2"/>
  <c r="U7" i="2" s="1"/>
  <c r="AR5" i="1"/>
  <c r="AQ14" i="2"/>
  <c r="AQ22" i="2"/>
  <c r="AQ18" i="2"/>
  <c r="AM27" i="2"/>
  <c r="AR27" i="2" s="1"/>
  <c r="AF15" i="2"/>
  <c r="AB23" i="2"/>
  <c r="AX4" i="2"/>
  <c r="F3" i="2"/>
  <c r="M4" i="2"/>
  <c r="AQ17" i="2"/>
  <c r="AD22" i="1"/>
  <c r="AC21" i="1"/>
  <c r="AD20" i="1"/>
  <c r="AC20" i="1"/>
  <c r="AD18" i="1"/>
  <c r="AD23" i="1"/>
  <c r="AC23" i="1"/>
  <c r="AC22" i="1"/>
  <c r="AD21" i="1"/>
  <c r="AC19" i="1"/>
  <c r="AD19" i="1"/>
  <c r="AW25" i="1"/>
  <c r="AF25" i="2"/>
  <c r="AB17" i="2"/>
  <c r="AB13" i="2"/>
  <c r="AB16" i="2"/>
  <c r="AF21" i="2"/>
  <c r="AF26" i="2"/>
  <c r="AB14" i="2"/>
  <c r="AF17" i="2"/>
  <c r="AF13" i="2"/>
  <c r="AF22" i="2"/>
  <c r="AD10" i="2"/>
  <c r="AF18" i="2"/>
  <c r="AF16" i="2"/>
  <c r="AF19" i="2"/>
  <c r="AF20" i="2"/>
  <c r="AF27" i="2"/>
  <c r="AF14" i="2"/>
  <c r="AQ15" i="2"/>
  <c r="AN15" i="2" s="1"/>
  <c r="AF23" i="2"/>
  <c r="J9" i="2"/>
  <c r="P6" i="2"/>
  <c r="J10" i="2"/>
  <c r="AP10" i="1"/>
  <c r="AO9" i="1"/>
  <c r="AL10" i="1"/>
  <c r="AP9" i="1"/>
  <c r="AC18" i="1"/>
  <c r="AU26" i="1"/>
  <c r="AQ9" i="1"/>
  <c r="AU27" i="1"/>
  <c r="AZ25" i="1" s="1"/>
  <c r="AM16" i="2"/>
  <c r="AR16" i="2" s="1"/>
  <c r="AM24" i="2"/>
  <c r="AR24" i="2" s="1"/>
  <c r="AO24" i="2"/>
  <c r="AB19" i="1"/>
  <c r="AB23" i="1"/>
  <c r="AM23" i="2"/>
  <c r="AR23" i="2" s="1"/>
  <c r="AR8" i="1"/>
  <c r="AB21" i="1"/>
  <c r="AQ16" i="2"/>
  <c r="AO16" i="2" s="1"/>
  <c r="AM21" i="2"/>
  <c r="AR21" i="2" s="1"/>
  <c r="AO10" i="1"/>
  <c r="AQ19" i="2"/>
  <c r="AB22" i="2"/>
  <c r="AF24" i="2"/>
  <c r="AQ26" i="2"/>
  <c r="AO26" i="2" s="1"/>
  <c r="T22" i="1"/>
  <c r="U26" i="1"/>
  <c r="U20" i="1"/>
  <c r="T26" i="1"/>
  <c r="T20" i="1"/>
  <c r="U25" i="1"/>
  <c r="T24" i="1"/>
  <c r="T18" i="1"/>
  <c r="T25" i="1"/>
  <c r="U24" i="1"/>
  <c r="U23" i="1"/>
  <c r="T23" i="1"/>
  <c r="U22" i="1"/>
  <c r="T21" i="1"/>
  <c r="U21" i="1"/>
  <c r="L4" i="2"/>
  <c r="AQ27" i="2"/>
  <c r="AN27" i="2" s="1"/>
  <c r="K9" i="2"/>
  <c r="K10" i="2"/>
  <c r="T9" i="2"/>
  <c r="T8" i="2" s="1"/>
  <c r="AC10" i="2" s="1"/>
  <c r="AV7" i="1"/>
  <c r="AU6" i="1" s="1"/>
  <c r="AL28" i="1"/>
  <c r="AL29" i="1"/>
  <c r="AV26" i="1"/>
  <c r="AV28" i="1" s="1"/>
  <c r="AV27" i="1" s="1"/>
  <c r="AR24" i="1"/>
  <c r="AU28" i="1"/>
  <c r="BA6" i="2"/>
  <c r="AN28" i="1"/>
  <c r="AM15" i="2"/>
  <c r="AR15" i="2" s="1"/>
  <c r="AQ23" i="2"/>
  <c r="AO23" i="2" s="1"/>
  <c r="D3" i="1"/>
  <c r="AM23" i="1"/>
  <c r="T14" i="1"/>
  <c r="AV17" i="1" s="1"/>
  <c r="M10" i="2"/>
  <c r="S9" i="2"/>
  <c r="N10" i="2"/>
  <c r="AP17" i="2"/>
  <c r="AM10" i="1"/>
  <c r="P5" i="2"/>
  <c r="AQ20" i="2"/>
  <c r="AN20" i="2" s="1"/>
  <c r="AQ13" i="2"/>
  <c r="AQ21" i="2"/>
  <c r="AN21" i="2" s="1"/>
  <c r="AV6" i="1"/>
  <c r="AO29" i="1"/>
  <c r="O9" i="2"/>
  <c r="AM20" i="2"/>
  <c r="AR20" i="2" s="1"/>
  <c r="AP28" i="1"/>
  <c r="AR26" i="1"/>
  <c r="AB25" i="2"/>
  <c r="AB26" i="2"/>
  <c r="AN9" i="1"/>
  <c r="AN10" i="1"/>
  <c r="AR7" i="1"/>
  <c r="AL9" i="1"/>
  <c r="AB20" i="2"/>
  <c r="AB18" i="2"/>
  <c r="AB21" i="2"/>
  <c r="AK25" i="2"/>
  <c r="AP13" i="2"/>
  <c r="AK19" i="2"/>
  <c r="AK14" i="2"/>
  <c r="AK18" i="2"/>
  <c r="AP24" i="2"/>
  <c r="S25" i="1"/>
  <c r="AP15" i="2"/>
  <c r="AP19" i="2"/>
  <c r="AK22" i="2"/>
  <c r="AK13" i="2"/>
  <c r="AK17" i="2"/>
  <c r="AP23" i="2"/>
  <c r="AP14" i="2"/>
  <c r="AP18" i="2"/>
  <c r="X7" i="2" l="1"/>
  <c r="AO20" i="2"/>
  <c r="AO27" i="2"/>
  <c r="X6" i="2"/>
  <c r="U6" i="2"/>
  <c r="AO21" i="2"/>
  <c r="AO15" i="2"/>
  <c r="Y23" i="1"/>
  <c r="V23" i="1"/>
  <c r="W23" i="1" s="1"/>
  <c r="X23" i="1"/>
  <c r="AO25" i="2"/>
  <c r="AN25" i="2"/>
  <c r="AM25" i="2"/>
  <c r="AR25" i="2" s="1"/>
  <c r="E3" i="1"/>
  <c r="AN4" i="1"/>
  <c r="AN23" i="1"/>
  <c r="AO14" i="2"/>
  <c r="AN14" i="2"/>
  <c r="AM14" i="2"/>
  <c r="AR14" i="2" s="1"/>
  <c r="V21" i="1"/>
  <c r="W21" i="1" s="1"/>
  <c r="Y21" i="1"/>
  <c r="X21" i="1"/>
  <c r="AV9" i="1"/>
  <c r="AV8" i="1" s="1"/>
  <c r="AU7" i="1"/>
  <c r="Y22" i="1"/>
  <c r="X22" i="1"/>
  <c r="V22" i="1"/>
  <c r="W22" i="1" s="1"/>
  <c r="AW6" i="1"/>
  <c r="AH19" i="1"/>
  <c r="AG19" i="1"/>
  <c r="AE19" i="1"/>
  <c r="AF19" i="1" s="1"/>
  <c r="AN16" i="2"/>
  <c r="AH23" i="1"/>
  <c r="AE23" i="1"/>
  <c r="AF23" i="1" s="1"/>
  <c r="AG23" i="1"/>
  <c r="W19" i="1"/>
  <c r="AO19" i="2"/>
  <c r="AM19" i="2"/>
  <c r="AR19" i="2" s="1"/>
  <c r="AN19" i="2"/>
  <c r="AN17" i="2"/>
  <c r="AM17" i="2"/>
  <c r="AR17" i="2" s="1"/>
  <c r="AO17" i="2"/>
  <c r="AO22" i="2"/>
  <c r="AN22" i="2"/>
  <c r="AM22" i="2"/>
  <c r="AR22" i="2" s="1"/>
  <c r="AN26" i="2"/>
  <c r="U8" i="2"/>
  <c r="X18" i="1"/>
  <c r="U13" i="1"/>
  <c r="V18" i="1"/>
  <c r="W18" i="1" s="1"/>
  <c r="Y18" i="1"/>
  <c r="AW27" i="1"/>
  <c r="AX25" i="1" s="1"/>
  <c r="AY25" i="1" s="1"/>
  <c r="AG22" i="1"/>
  <c r="AE22" i="1"/>
  <c r="AF22" i="1" s="1"/>
  <c r="AH22" i="1"/>
  <c r="Y24" i="1"/>
  <c r="V24" i="1"/>
  <c r="W24" i="1" s="1"/>
  <c r="X24" i="1"/>
  <c r="X19" i="1"/>
  <c r="BA11" i="2"/>
  <c r="BA12" i="2" s="1"/>
  <c r="AU16" i="2" s="1"/>
  <c r="BA10" i="2"/>
  <c r="AW16" i="2"/>
  <c r="X20" i="1"/>
  <c r="Y20" i="1"/>
  <c r="V20" i="1"/>
  <c r="W20" i="1" s="1"/>
  <c r="AD13" i="1"/>
  <c r="AE18" i="1"/>
  <c r="AF18" i="1" s="1"/>
  <c r="AH18" i="1"/>
  <c r="AG18" i="1"/>
  <c r="G3" i="2"/>
  <c r="N4" i="2"/>
  <c r="AY4" i="2"/>
  <c r="Y19" i="1"/>
  <c r="AO18" i="2"/>
  <c r="AN18" i="2"/>
  <c r="AM18" i="2"/>
  <c r="AR18" i="2" s="1"/>
  <c r="AR28" i="1"/>
  <c r="AR29" i="1"/>
  <c r="AN13" i="2"/>
  <c r="AM13" i="2"/>
  <c r="AR13" i="2" s="1"/>
  <c r="AO13" i="2"/>
  <c r="X25" i="1"/>
  <c r="Y25" i="1"/>
  <c r="V25" i="1"/>
  <c r="W25" i="1" s="1"/>
  <c r="AN23" i="2"/>
  <c r="P10" i="2"/>
  <c r="P9" i="2"/>
  <c r="AZ26" i="1"/>
  <c r="AW26" i="1"/>
  <c r="V26" i="1"/>
  <c r="W26" i="1" s="1"/>
  <c r="Y26" i="1"/>
  <c r="X26" i="1"/>
  <c r="AE20" i="1"/>
  <c r="AF20" i="1" s="1"/>
  <c r="AG20" i="1"/>
  <c r="AH20" i="1"/>
  <c r="AR9" i="1"/>
  <c r="AR10" i="1"/>
  <c r="AH21" i="1"/>
  <c r="AG21" i="1"/>
  <c r="AE21" i="1"/>
  <c r="AF21" i="1" s="1"/>
  <c r="AX26" i="1" l="1"/>
  <c r="AY26" i="1" s="1"/>
  <c r="O4" i="2"/>
  <c r="AZ4" i="2"/>
  <c r="AI4" i="2" a="1"/>
  <c r="Z4" i="2" a="1"/>
  <c r="AZ16" i="2"/>
  <c r="AT16" i="2"/>
  <c r="AU16" i="1"/>
  <c r="AC6" i="1"/>
  <c r="AE13" i="1"/>
  <c r="AD14" i="1"/>
  <c r="AZ7" i="1"/>
  <c r="AW7" i="1"/>
  <c r="AU8" i="1"/>
  <c r="AB10" i="2"/>
  <c r="V6" i="2"/>
  <c r="W6" i="2" s="1"/>
  <c r="V7" i="2"/>
  <c r="W7" i="2" s="1"/>
  <c r="V13" i="1"/>
  <c r="U14" i="1"/>
  <c r="T6" i="1"/>
  <c r="AO4" i="1"/>
  <c r="F3" i="1"/>
  <c r="AO23" i="1"/>
  <c r="AE14" i="1" l="1"/>
  <c r="AC8" i="1" s="1"/>
  <c r="AF5" i="1"/>
  <c r="AF6" i="1" s="1"/>
  <c r="AF7" i="1"/>
  <c r="AW16" i="1"/>
  <c r="AP23" i="1"/>
  <c r="G3" i="1"/>
  <c r="AP4" i="1"/>
  <c r="T7" i="1"/>
  <c r="T5" i="1"/>
  <c r="AC7" i="1"/>
  <c r="AC5" i="1"/>
  <c r="AU17" i="1"/>
  <c r="AW17" i="1" s="1"/>
  <c r="W5" i="1"/>
  <c r="W6" i="1" s="1"/>
  <c r="V14" i="1"/>
  <c r="T8" i="1" s="1"/>
  <c r="W7" i="1"/>
  <c r="W13" i="1"/>
  <c r="X13" i="1" s="1"/>
  <c r="Y13" i="1" s="1"/>
  <c r="BA16" i="2"/>
  <c r="AV16" i="2"/>
  <c r="AX16" i="2" s="1"/>
  <c r="AY16" i="2" s="1"/>
  <c r="AU15" i="1"/>
  <c r="Z8" i="2"/>
  <c r="Z7" i="2"/>
  <c r="Z6" i="2"/>
  <c r="Z4" i="2"/>
  <c r="Z9" i="2"/>
  <c r="Z5" i="2"/>
  <c r="AI7" i="2"/>
  <c r="AI9" i="2"/>
  <c r="AI6" i="2"/>
  <c r="AI8" i="2"/>
  <c r="AI4" i="2"/>
  <c r="AI5" i="2"/>
  <c r="AE10" i="2"/>
  <c r="AC27" i="2"/>
  <c r="AG27" i="2" s="1"/>
  <c r="AC24" i="2"/>
  <c r="AG24" i="2" s="1"/>
  <c r="AC15" i="2"/>
  <c r="AG15" i="2" s="1"/>
  <c r="AC19" i="2"/>
  <c r="AG19" i="2" s="1"/>
  <c r="AC26" i="2"/>
  <c r="AG26" i="2" s="1"/>
  <c r="AC22" i="2"/>
  <c r="AG22" i="2" s="1"/>
  <c r="AC21" i="2"/>
  <c r="AG21" i="2" s="1"/>
  <c r="AC16" i="2"/>
  <c r="AG16" i="2" s="1"/>
  <c r="AC13" i="2"/>
  <c r="AG13" i="2" s="1"/>
  <c r="AC25" i="2"/>
  <c r="AG25" i="2" s="1"/>
  <c r="AC18" i="2"/>
  <c r="AG18" i="2" s="1"/>
  <c r="AC20" i="2"/>
  <c r="AG20" i="2" s="1"/>
  <c r="AC17" i="2"/>
  <c r="AG17" i="2" s="1"/>
  <c r="AC23" i="2"/>
  <c r="AG23" i="2" s="1"/>
  <c r="AC14" i="2"/>
  <c r="AG14" i="2" s="1"/>
  <c r="AW8" i="1"/>
  <c r="AX6" i="1" s="1"/>
  <c r="AY6" i="1" s="1"/>
  <c r="AZ6" i="1"/>
  <c r="AX7" i="1"/>
  <c r="AY7" i="1" s="1"/>
  <c r="AZ16" i="1" l="1"/>
  <c r="AX16" i="1"/>
  <c r="AY16" i="1" s="1"/>
  <c r="AF13" i="1"/>
  <c r="AG13" i="1" s="1"/>
  <c r="AH13" i="1" s="1"/>
  <c r="AZ15" i="1"/>
  <c r="AW15" i="1"/>
  <c r="AX15" i="1" s="1"/>
  <c r="AY15" i="1" s="1"/>
  <c r="AI27" i="2"/>
  <c r="AJ20" i="2"/>
  <c r="AJ16" i="2"/>
  <c r="AJ25" i="2"/>
  <c r="AJ23" i="2"/>
  <c r="AQ23" i="1"/>
  <c r="AQ4" i="1"/>
  <c r="AA22" i="2"/>
  <c r="AA15" i="2"/>
  <c r="Z25" i="2"/>
  <c r="AA19" i="2"/>
  <c r="Z26" i="2"/>
  <c r="AI15" i="2"/>
  <c r="AI16" i="2"/>
  <c r="AI13" i="2"/>
  <c r="AI14" i="2"/>
  <c r="AI17" i="2"/>
  <c r="AI23" i="2"/>
  <c r="AI24" i="2"/>
  <c r="AJ14" i="2"/>
  <c r="AI22" i="2"/>
  <c r="AJ18" i="2"/>
  <c r="AJ24" i="2"/>
  <c r="AJ17" i="2"/>
  <c r="AJ27" i="2"/>
  <c r="AJ26" i="2"/>
  <c r="AJ21" i="2"/>
  <c r="Z19" i="2"/>
  <c r="Z20" i="2"/>
  <c r="Z18" i="2"/>
  <c r="AA13" i="2"/>
  <c r="Z21" i="2"/>
  <c r="Z22" i="2"/>
  <c r="Z23" i="2"/>
  <c r="Z24" i="2"/>
  <c r="AA18" i="2"/>
  <c r="AA14" i="2"/>
  <c r="AE15" i="2"/>
  <c r="AD27" i="2"/>
  <c r="AE19" i="2"/>
  <c r="AD24" i="2"/>
  <c r="AD15" i="2"/>
  <c r="AE27" i="2"/>
  <c r="AD19" i="2"/>
  <c r="AE24" i="2"/>
  <c r="AE26" i="2"/>
  <c r="AE21" i="2"/>
  <c r="AE16" i="2"/>
  <c r="AD26" i="2"/>
  <c r="AD22" i="2"/>
  <c r="AE18" i="2"/>
  <c r="AE14" i="2"/>
  <c r="AD21" i="2"/>
  <c r="AD16" i="2"/>
  <c r="AE22" i="2"/>
  <c r="AE25" i="2"/>
  <c r="AE23" i="2"/>
  <c r="AE17" i="2"/>
  <c r="AE20" i="2"/>
  <c r="AD14" i="2"/>
  <c r="AD13" i="2"/>
  <c r="AD25" i="2"/>
  <c r="AD23" i="2"/>
  <c r="AD17" i="2"/>
  <c r="AD18" i="2"/>
  <c r="AD20" i="2"/>
  <c r="AE13" i="2"/>
  <c r="Z27" i="2"/>
  <c r="AA20" i="2"/>
  <c r="AA16" i="2"/>
  <c r="AA25" i="2"/>
  <c r="AA23" i="2"/>
  <c r="AI19" i="2"/>
  <c r="AJ13" i="2"/>
  <c r="AI20" i="2"/>
  <c r="AI21" i="2"/>
  <c r="AI18" i="2"/>
  <c r="AI26" i="2"/>
  <c r="AJ19" i="2"/>
  <c r="AJ15" i="2"/>
  <c r="AI25" i="2"/>
  <c r="AJ22" i="2"/>
  <c r="AA24" i="2"/>
  <c r="AA27" i="2"/>
  <c r="AA21" i="2"/>
  <c r="AA17" i="2"/>
  <c r="AA26" i="2"/>
  <c r="Z15" i="2"/>
  <c r="Z16" i="2"/>
  <c r="Z17" i="2"/>
  <c r="Z13" i="2"/>
  <c r="Z14" i="2"/>
</calcChain>
</file>

<file path=xl/sharedStrings.xml><?xml version="1.0" encoding="utf-8"?>
<sst xmlns="http://schemas.openxmlformats.org/spreadsheetml/2006/main" count="199" uniqueCount="80">
  <si>
    <t>RCBD via Regression</t>
  </si>
  <si>
    <t>T10</t>
  </si>
  <si>
    <t>T15</t>
  </si>
  <si>
    <t>T20</t>
  </si>
  <si>
    <t>T25</t>
  </si>
  <si>
    <t>T30</t>
  </si>
  <si>
    <t>F2</t>
  </si>
  <si>
    <t>F3</t>
  </si>
  <si>
    <t>F4</t>
  </si>
  <si>
    <t>Yield</t>
  </si>
  <si>
    <t>Regression Analysis</t>
  </si>
  <si>
    <t>DESCRIPTION</t>
  </si>
  <si>
    <t>Randomized Complete Block Design</t>
  </si>
  <si>
    <t>Field 1</t>
  </si>
  <si>
    <t>OVERALL FIT</t>
  </si>
  <si>
    <t>Mean</t>
  </si>
  <si>
    <t>ANOVA</t>
  </si>
  <si>
    <t>Alpha</t>
  </si>
  <si>
    <t>Field 2</t>
  </si>
  <si>
    <t>Multiple R</t>
  </si>
  <si>
    <t>AIC</t>
  </si>
  <si>
    <t>Sources</t>
  </si>
  <si>
    <t>SS</t>
  </si>
  <si>
    <t>df</t>
  </si>
  <si>
    <t>MS</t>
  </si>
  <si>
    <t>F</t>
  </si>
  <si>
    <t>P value</t>
  </si>
  <si>
    <t>P Eta-sq</t>
  </si>
  <si>
    <t>Field 3</t>
  </si>
  <si>
    <t>R Square</t>
  </si>
  <si>
    <t>AICc</t>
  </si>
  <si>
    <t>Blocks</t>
  </si>
  <si>
    <t>Field 4</t>
  </si>
  <si>
    <t>Adjusted R Square</t>
  </si>
  <si>
    <t>SBC</t>
  </si>
  <si>
    <t>Groups</t>
  </si>
  <si>
    <t>Standard Error</t>
  </si>
  <si>
    <t>Error</t>
  </si>
  <si>
    <t>Observations</t>
  </si>
  <si>
    <t>Total</t>
  </si>
  <si>
    <t>Variance</t>
  </si>
  <si>
    <t>Using Regression</t>
  </si>
  <si>
    <t>p-value</t>
  </si>
  <si>
    <t>sig</t>
  </si>
  <si>
    <t>Regression</t>
  </si>
  <si>
    <t>Residual</t>
  </si>
  <si>
    <t>coeff</t>
  </si>
  <si>
    <t>std err</t>
  </si>
  <si>
    <t>t stat</t>
  </si>
  <si>
    <t>lower</t>
  </si>
  <si>
    <t>upper</t>
  </si>
  <si>
    <t>vif</t>
  </si>
  <si>
    <t>Intercept</t>
  </si>
  <si>
    <t>Randomized Complete Block Design using Regression</t>
  </si>
  <si>
    <t>RCBD via Regression (Real Statistics support)</t>
  </si>
  <si>
    <t>TUKEY HSD: RCBD Anova</t>
  </si>
  <si>
    <t>Modified TUKEY HSD: RCBD Anova</t>
  </si>
  <si>
    <t>Contrast: RCBD Anova</t>
  </si>
  <si>
    <t>group</t>
  </si>
  <si>
    <t>mean</t>
  </si>
  <si>
    <t>q-crit</t>
  </si>
  <si>
    <t>mean-crit</t>
  </si>
  <si>
    <t xml:space="preserve"> P Eta-sq</t>
  </si>
  <si>
    <t>Contrast</t>
  </si>
  <si>
    <t>Diff</t>
  </si>
  <si>
    <t>Q TEST</t>
  </si>
  <si>
    <t>alpha</t>
  </si>
  <si>
    <t>std dev</t>
  </si>
  <si>
    <t>group 1</t>
  </si>
  <si>
    <t>group 2</t>
  </si>
  <si>
    <t>q-stat</t>
  </si>
  <si>
    <t>Cohen d</t>
  </si>
  <si>
    <t>T TEST</t>
  </si>
  <si>
    <t>t-stat</t>
  </si>
  <si>
    <t>effect d</t>
  </si>
  <si>
    <t>effect r</t>
  </si>
  <si>
    <t>Real Statistics Using Excel</t>
  </si>
  <si>
    <t>Updated</t>
  </si>
  <si>
    <t>Copyright © 2013 - 2025 Charles Zaiontz</t>
  </si>
  <si>
    <t>RCBD using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</si>
</sst>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164" fontId="0" fillId="0" borderId="3" xfId="0" applyNumberFormat="1" applyBorder="1"/>
    <xf numFmtId="164" fontId="0" fillId="0" borderId="1" xfId="0" applyNumberFormat="1" applyBorder="1"/>
    <xf numFmtId="164" fontId="0" fillId="0" borderId="2" xfId="0" applyNumberFormat="1" applyBorder="1"/>
    <xf numFmtId="0" fontId="0" fillId="0" borderId="4" xfId="0" applyBorder="1"/>
    <xf numFmtId="0" fontId="0" fillId="0" borderId="5" xfId="0" applyBorder="1"/>
    <xf numFmtId="164" fontId="0" fillId="0" borderId="5" xfId="0" applyNumberFormat="1" applyBorder="1"/>
    <xf numFmtId="0" fontId="0" fillId="0" borderId="6" xfId="0" applyBorder="1"/>
    <xf numFmtId="164" fontId="0" fillId="0" borderId="4" xfId="0" applyNumberFormat="1" applyBorder="1"/>
    <xf numFmtId="164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10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164" fontId="0" fillId="0" borderId="13" xfId="0" applyNumberFormat="1" applyBorder="1"/>
    <xf numFmtId="0" fontId="0" fillId="0" borderId="14" xfId="0" applyBorder="1"/>
    <xf numFmtId="0" fontId="0" fillId="0" borderId="15" xfId="0" applyBorder="1"/>
    <xf numFmtId="164" fontId="0" fillId="0" borderId="11" xfId="0" applyNumberFormat="1" applyBorder="1"/>
    <xf numFmtId="164" fontId="0" fillId="0" borderId="12" xfId="0" applyNumberForma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0" fillId="0" borderId="18" xfId="0" applyNumberFormat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164" fontId="0" fillId="0" borderId="22" xfId="0" applyNumberFormat="1" applyBorder="1"/>
    <xf numFmtId="164" fontId="0" fillId="0" borderId="23" xfId="0" applyNumberFormat="1" applyBorder="1"/>
    <xf numFmtId="164" fontId="0" fillId="0" borderId="24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0" borderId="28" xfId="0" applyBorder="1" applyAlignment="1">
      <alignment horizontal="right"/>
    </xf>
    <xf numFmtId="164" fontId="0" fillId="0" borderId="7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0" fontId="0" fillId="0" borderId="29" xfId="0" applyBorder="1"/>
    <xf numFmtId="164" fontId="0" fillId="0" borderId="14" xfId="0" applyNumberFormat="1" applyBorder="1"/>
    <xf numFmtId="164" fontId="0" fillId="0" borderId="15" xfId="0" applyNumberFormat="1" applyBorder="1"/>
    <xf numFmtId="0" fontId="0" fillId="0" borderId="30" xfId="0" applyBorder="1"/>
    <xf numFmtId="164" fontId="0" fillId="0" borderId="19" xfId="0" applyNumberFormat="1" applyBorder="1"/>
    <xf numFmtId="164" fontId="0" fillId="0" borderId="20" xfId="0" applyNumberFormat="1" applyBorder="1"/>
    <xf numFmtId="164" fontId="0" fillId="0" borderId="21" xfId="0" applyNumberFormat="1" applyBorder="1"/>
    <xf numFmtId="0" fontId="0" fillId="0" borderId="31" xfId="0" applyBorder="1"/>
    <xf numFmtId="0" fontId="0" fillId="0" borderId="32" xfId="0" applyBorder="1"/>
    <xf numFmtId="0" fontId="0" fillId="0" borderId="32" xfId="0" applyBorder="1" applyAlignment="1">
      <alignment horizontal="center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DEsign"/>
      <definedName name="dfWF"/>
      <definedName name="MSUB"/>
      <definedName name="QCRIT"/>
      <definedName name="QDIST"/>
      <definedName name="RegCoeff"/>
      <definedName name="SS_RCBD"/>
      <definedName name="STDERR"/>
      <definedName name="VIF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833A-DB7D-46EA-90E2-92A7C4637A82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76</v>
      </c>
    </row>
    <row r="2" spans="1:13" x14ac:dyDescent="0.35">
      <c r="A2" t="s">
        <v>79</v>
      </c>
    </row>
    <row r="4" spans="1:13" x14ac:dyDescent="0.35">
      <c r="A4" t="s">
        <v>77</v>
      </c>
      <c r="B4" s="56">
        <v>46022</v>
      </c>
    </row>
    <row r="6" spans="1:13" x14ac:dyDescent="0.35">
      <c r="A6" s="57" t="s">
        <v>78</v>
      </c>
    </row>
    <row r="10" spans="1:13" ht="18.5" x14ac:dyDescent="0.45">
      <c r="M10" s="5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6D1E7-504F-425B-9D37-711802D764EE}">
  <sheetPr codeName="Sheet18"/>
  <dimension ref="A1:AZ29"/>
  <sheetViews>
    <sheetView workbookViewId="0"/>
  </sheetViews>
  <sheetFormatPr defaultRowHeight="14.5" x14ac:dyDescent="0.35"/>
  <cols>
    <col min="1" max="1" width="7.453125" customWidth="1"/>
    <col min="2" max="7" width="7.26953125" customWidth="1"/>
    <col min="8" max="8" width="4.81640625" customWidth="1"/>
    <col min="9" max="16" width="3.81640625" customWidth="1"/>
    <col min="17" max="17" width="5.81640625" customWidth="1"/>
    <col min="19" max="19" width="16.81640625" customWidth="1"/>
    <col min="28" max="28" width="17.1796875" customWidth="1"/>
  </cols>
  <sheetData>
    <row r="1" spans="1:52" x14ac:dyDescent="0.35">
      <c r="A1" s="1" t="s">
        <v>0</v>
      </c>
    </row>
    <row r="2" spans="1:52" x14ac:dyDescent="0.35">
      <c r="I2" s="2" t="s">
        <v>1</v>
      </c>
      <c r="J2" s="2" t="s">
        <v>2</v>
      </c>
      <c r="K2" s="2" t="s">
        <v>3</v>
      </c>
      <c r="L2" s="2" t="s">
        <v>4</v>
      </c>
      <c r="M2" s="2" t="s">
        <v>5</v>
      </c>
      <c r="N2" s="2" t="s">
        <v>6</v>
      </c>
      <c r="O2" s="2" t="s">
        <v>7</v>
      </c>
      <c r="P2" s="2" t="s">
        <v>8</v>
      </c>
      <c r="Q2" s="2" t="s">
        <v>9</v>
      </c>
      <c r="S2" t="s">
        <v>10</v>
      </c>
      <c r="AB2" t="s">
        <v>10</v>
      </c>
      <c r="AK2" t="s">
        <v>11</v>
      </c>
      <c r="AT2" t="s">
        <v>12</v>
      </c>
    </row>
    <row r="3" spans="1:52" x14ac:dyDescent="0.35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I3" s="3">
        <v>0</v>
      </c>
      <c r="J3" s="4">
        <v>0</v>
      </c>
      <c r="K3" s="4">
        <v>0</v>
      </c>
      <c r="L3" s="4">
        <v>0</v>
      </c>
      <c r="M3" s="5">
        <v>0</v>
      </c>
      <c r="N3" s="3">
        <v>0</v>
      </c>
      <c r="O3" s="4">
        <v>0</v>
      </c>
      <c r="P3" s="5">
        <v>0</v>
      </c>
      <c r="Q3" s="6">
        <v>9.7000000000000011</v>
      </c>
    </row>
    <row r="4" spans="1:52" ht="15" thickBot="1" x14ac:dyDescent="0.4">
      <c r="A4" t="s">
        <v>13</v>
      </c>
      <c r="B4" s="7">
        <v>9.7000000000000011</v>
      </c>
      <c r="C4" s="8">
        <v>19.2</v>
      </c>
      <c r="D4" s="8">
        <v>8.3000000000000007</v>
      </c>
      <c r="E4" s="8">
        <v>6.3</v>
      </c>
      <c r="F4" s="8">
        <v>6.7</v>
      </c>
      <c r="G4" s="6">
        <v>5.8</v>
      </c>
      <c r="I4" s="9">
        <v>0</v>
      </c>
      <c r="J4">
        <v>0</v>
      </c>
      <c r="K4">
        <v>0</v>
      </c>
      <c r="L4">
        <v>0</v>
      </c>
      <c r="M4" s="10">
        <v>0</v>
      </c>
      <c r="N4" s="9">
        <v>1</v>
      </c>
      <c r="O4">
        <v>0</v>
      </c>
      <c r="P4" s="10">
        <v>0</v>
      </c>
      <c r="Q4" s="11">
        <v>13</v>
      </c>
      <c r="S4" s="12" t="s">
        <v>14</v>
      </c>
      <c r="T4" s="12"/>
      <c r="V4" s="12"/>
      <c r="W4" s="12"/>
      <c r="AB4" s="12" t="s">
        <v>14</v>
      </c>
      <c r="AC4" s="12"/>
      <c r="AE4" s="12"/>
      <c r="AF4" s="12"/>
      <c r="AK4" t="str">
        <f>IF(A3="","",A3)</f>
        <v/>
      </c>
      <c r="AL4">
        <f t="shared" ref="AL4:AQ8" si="0">B3</f>
        <v>5</v>
      </c>
      <c r="AM4">
        <f t="shared" si="0"/>
        <v>10</v>
      </c>
      <c r="AN4">
        <f t="shared" si="0"/>
        <v>15</v>
      </c>
      <c r="AO4">
        <f t="shared" si="0"/>
        <v>20</v>
      </c>
      <c r="AP4">
        <f t="shared" si="0"/>
        <v>25</v>
      </c>
      <c r="AQ4">
        <f t="shared" si="0"/>
        <v>30</v>
      </c>
      <c r="AR4" s="2" t="s">
        <v>15</v>
      </c>
      <c r="AT4" t="s">
        <v>16</v>
      </c>
      <c r="AX4" t="s">
        <v>17</v>
      </c>
      <c r="AY4">
        <v>0.05</v>
      </c>
    </row>
    <row r="5" spans="1:52" ht="15" thickTop="1" x14ac:dyDescent="0.35">
      <c r="A5" t="s">
        <v>18</v>
      </c>
      <c r="B5" s="13">
        <v>13</v>
      </c>
      <c r="C5" s="14">
        <v>20.2</v>
      </c>
      <c r="D5" s="14">
        <v>6.4</v>
      </c>
      <c r="E5" s="14">
        <v>6</v>
      </c>
      <c r="F5" s="14">
        <v>5.1999999999999993</v>
      </c>
      <c r="G5" s="11">
        <v>3.6</v>
      </c>
      <c r="I5" s="9">
        <v>0</v>
      </c>
      <c r="J5">
        <v>0</v>
      </c>
      <c r="K5">
        <v>0</v>
      </c>
      <c r="L5">
        <v>0</v>
      </c>
      <c r="M5" s="10">
        <v>0</v>
      </c>
      <c r="N5" s="9">
        <v>0</v>
      </c>
      <c r="O5">
        <v>1</v>
      </c>
      <c r="P5" s="10">
        <v>0</v>
      </c>
      <c r="Q5" s="11">
        <v>15.6</v>
      </c>
      <c r="S5" t="s">
        <v>19</v>
      </c>
      <c r="T5" t="e">
        <f ca="1">SQRT(T6)</f>
        <v>#NAME?</v>
      </c>
      <c r="V5" t="s">
        <v>20</v>
      </c>
      <c r="W5" t="e">
        <f ca="1">T9*LN(U14/T9)+2*(T13+1)</f>
        <v>#NAME?</v>
      </c>
      <c r="AB5" t="s">
        <v>19</v>
      </c>
      <c r="AC5" t="e">
        <f ca="1">SQRT(AC6)</f>
        <v>#NAME?</v>
      </c>
      <c r="AE5" t="s">
        <v>20</v>
      </c>
      <c r="AF5" t="e">
        <f ca="1">AC9*LN(AD14/AC9)+2*(AC13+1)</f>
        <v>#NAME?</v>
      </c>
      <c r="AK5" t="str">
        <f t="shared" ref="AK5:AK8" si="1">A4</f>
        <v>Field 1</v>
      </c>
      <c r="AL5" s="15">
        <f t="shared" si="0"/>
        <v>9.7000000000000011</v>
      </c>
      <c r="AM5" s="16">
        <f t="shared" si="0"/>
        <v>19.2</v>
      </c>
      <c r="AN5" s="16">
        <f t="shared" si="0"/>
        <v>8.3000000000000007</v>
      </c>
      <c r="AO5" s="16">
        <f t="shared" si="0"/>
        <v>6.3</v>
      </c>
      <c r="AP5" s="16">
        <f t="shared" si="0"/>
        <v>6.7</v>
      </c>
      <c r="AQ5" s="17">
        <f t="shared" si="0"/>
        <v>5.8</v>
      </c>
      <c r="AR5">
        <f>AVERAGE(AL5:AQ5)</f>
        <v>9.3333333333333339</v>
      </c>
      <c r="AT5" s="18" t="s">
        <v>21</v>
      </c>
      <c r="AU5" s="18" t="s">
        <v>22</v>
      </c>
      <c r="AV5" s="18" t="s">
        <v>23</v>
      </c>
      <c r="AW5" s="18" t="s">
        <v>24</v>
      </c>
      <c r="AX5" s="18" t="s">
        <v>25</v>
      </c>
      <c r="AY5" s="18" t="s">
        <v>26</v>
      </c>
      <c r="AZ5" s="18" t="s">
        <v>27</v>
      </c>
    </row>
    <row r="6" spans="1:52" x14ac:dyDescent="0.35">
      <c r="A6" t="s">
        <v>28</v>
      </c>
      <c r="B6" s="13">
        <v>15.6</v>
      </c>
      <c r="C6" s="14">
        <v>17.7</v>
      </c>
      <c r="D6" s="14">
        <v>6.1</v>
      </c>
      <c r="E6" s="14">
        <v>3.9999999999999996</v>
      </c>
      <c r="F6" s="14">
        <v>3.1</v>
      </c>
      <c r="G6" s="11">
        <v>4.0999999999999996</v>
      </c>
      <c r="I6" s="19">
        <v>0</v>
      </c>
      <c r="J6" s="20">
        <v>0</v>
      </c>
      <c r="K6" s="20">
        <v>0</v>
      </c>
      <c r="L6" s="20">
        <v>0</v>
      </c>
      <c r="M6" s="21">
        <v>0</v>
      </c>
      <c r="N6" s="19">
        <v>0</v>
      </c>
      <c r="O6" s="20">
        <v>0</v>
      </c>
      <c r="P6" s="21">
        <v>1</v>
      </c>
      <c r="Q6" s="22">
        <v>7.1</v>
      </c>
      <c r="S6" t="s">
        <v>29</v>
      </c>
      <c r="T6" t="e">
        <f ca="1">U13/U15</f>
        <v>#NAME?</v>
      </c>
      <c r="V6" t="s">
        <v>30</v>
      </c>
      <c r="W6" t="e">
        <f ca="1">W5+2*(T13+2)*(T13+3)/(T9-T13-3)</f>
        <v>#NAME?</v>
      </c>
      <c r="AB6" t="s">
        <v>29</v>
      </c>
      <c r="AC6" t="e">
        <f ca="1">AD13/AD15</f>
        <v>#NAME?</v>
      </c>
      <c r="AE6" t="s">
        <v>30</v>
      </c>
      <c r="AF6" t="e">
        <f ca="1">AF5+2*(AC13+2)*(AC13+3)/(AC9-AC13-3)</f>
        <v>#NAME?</v>
      </c>
      <c r="AK6" t="str">
        <f t="shared" si="1"/>
        <v>Field 2</v>
      </c>
      <c r="AL6" s="23">
        <f t="shared" si="0"/>
        <v>13</v>
      </c>
      <c r="AM6">
        <f t="shared" si="0"/>
        <v>20.2</v>
      </c>
      <c r="AN6">
        <f t="shared" si="0"/>
        <v>6.4</v>
      </c>
      <c r="AO6">
        <f t="shared" si="0"/>
        <v>6</v>
      </c>
      <c r="AP6">
        <f t="shared" si="0"/>
        <v>5.1999999999999993</v>
      </c>
      <c r="AQ6" s="24">
        <f t="shared" si="0"/>
        <v>3.6</v>
      </c>
      <c r="AR6">
        <f t="shared" ref="AR6:AR8" si="2">AVERAGE(AL6:AQ6)</f>
        <v>9.0666666666666664</v>
      </c>
      <c r="AT6" t="s">
        <v>31</v>
      </c>
      <c r="AU6">
        <f>(AV7+1)*DEVSQ(AR5:AR8)</f>
        <v>127.12125000000003</v>
      </c>
      <c r="AV6">
        <f>COUNT(AL5:AL8)-1</f>
        <v>3</v>
      </c>
      <c r="AW6">
        <f>AU6/AV6</f>
        <v>42.373750000000008</v>
      </c>
      <c r="AX6">
        <f>AW6/AW8</f>
        <v>16.761215677225838</v>
      </c>
      <c r="AY6">
        <f>FDIST(AX6,AV6,AV8)</f>
        <v>4.6901407613544823E-5</v>
      </c>
      <c r="AZ6" s="2">
        <f>AU6/(AU6+AU8)</f>
        <v>0.77023342472393486</v>
      </c>
    </row>
    <row r="7" spans="1:52" x14ac:dyDescent="0.35">
      <c r="A7" t="s">
        <v>32</v>
      </c>
      <c r="B7" s="25">
        <v>7.1</v>
      </c>
      <c r="C7" s="26">
        <v>11.8</v>
      </c>
      <c r="D7" s="26">
        <v>1.7</v>
      </c>
      <c r="E7" s="26">
        <v>0.5</v>
      </c>
      <c r="F7" s="26">
        <v>0.8</v>
      </c>
      <c r="G7" s="22">
        <v>0.2</v>
      </c>
      <c r="I7" s="27">
        <v>1</v>
      </c>
      <c r="J7" s="28">
        <v>0</v>
      </c>
      <c r="K7" s="28">
        <v>0</v>
      </c>
      <c r="L7" s="28">
        <v>0</v>
      </c>
      <c r="M7" s="29">
        <v>0</v>
      </c>
      <c r="N7" s="27">
        <v>0</v>
      </c>
      <c r="O7" s="28">
        <v>0</v>
      </c>
      <c r="P7" s="29">
        <v>0</v>
      </c>
      <c r="Q7" s="30">
        <v>19.2</v>
      </c>
      <c r="S7" t="s">
        <v>33</v>
      </c>
      <c r="T7" t="e">
        <f ca="1">1-(1-T6)*(T9-1)/(T9-T13-1)</f>
        <v>#NAME?</v>
      </c>
      <c r="V7" s="20" t="s">
        <v>34</v>
      </c>
      <c r="W7" s="20" t="e">
        <f ca="1">T9*LN(U14/T9)+(T13+1)*LN(T9)</f>
        <v>#NAME?</v>
      </c>
      <c r="AB7" t="s">
        <v>33</v>
      </c>
      <c r="AC7" t="e">
        <f ca="1">1-(1-AC6)*(AC9-1)/(AC9-AC13-1)</f>
        <v>#NAME?</v>
      </c>
      <c r="AE7" s="20" t="s">
        <v>34</v>
      </c>
      <c r="AF7" s="20" t="e">
        <f ca="1">AC9*LN(AD14/AC9)+(AC13+1)*LN(AC9)</f>
        <v>#NAME?</v>
      </c>
      <c r="AK7" t="str">
        <f t="shared" si="1"/>
        <v>Field 3</v>
      </c>
      <c r="AL7" s="23">
        <f t="shared" si="0"/>
        <v>15.6</v>
      </c>
      <c r="AM7">
        <f t="shared" si="0"/>
        <v>17.7</v>
      </c>
      <c r="AN7">
        <f t="shared" si="0"/>
        <v>6.1</v>
      </c>
      <c r="AO7">
        <f t="shared" si="0"/>
        <v>3.9999999999999996</v>
      </c>
      <c r="AP7">
        <f t="shared" si="0"/>
        <v>3.1</v>
      </c>
      <c r="AQ7" s="24">
        <f t="shared" si="0"/>
        <v>4.0999999999999996</v>
      </c>
      <c r="AR7">
        <f t="shared" si="2"/>
        <v>8.4333333333333336</v>
      </c>
      <c r="AT7" t="s">
        <v>35</v>
      </c>
      <c r="AU7">
        <f>(AV6+1)*DEVSQ(AL9:AQ9)</f>
        <v>611.64708333333328</v>
      </c>
      <c r="AV7">
        <f>COUNT(AL5:AQ5)-1</f>
        <v>5</v>
      </c>
      <c r="AW7">
        <f>AU7/AV7</f>
        <v>122.32941666666666</v>
      </c>
      <c r="AX7">
        <f>AW7/AW8</f>
        <v>48.388205821274362</v>
      </c>
      <c r="AY7">
        <f>FDIST(AX7,AV7,AV8)</f>
        <v>1.0032783080736466E-8</v>
      </c>
      <c r="AZ7" s="2">
        <f>AU7/(AU7+AU8)</f>
        <v>0.94162084563851378</v>
      </c>
    </row>
    <row r="8" spans="1:52" x14ac:dyDescent="0.35">
      <c r="I8" s="9">
        <v>1</v>
      </c>
      <c r="J8">
        <v>0</v>
      </c>
      <c r="K8">
        <v>0</v>
      </c>
      <c r="L8">
        <v>0</v>
      </c>
      <c r="M8" s="10">
        <v>0</v>
      </c>
      <c r="N8" s="9">
        <v>1</v>
      </c>
      <c r="O8">
        <v>0</v>
      </c>
      <c r="P8" s="10">
        <v>0</v>
      </c>
      <c r="Q8" s="11">
        <v>20.2</v>
      </c>
      <c r="S8" t="s">
        <v>36</v>
      </c>
      <c r="T8" t="e">
        <f ca="1">SQRT(V14)</f>
        <v>#NAME?</v>
      </c>
      <c r="AB8" t="s">
        <v>36</v>
      </c>
      <c r="AC8" t="e">
        <f ca="1">SQRT(AE14)</f>
        <v>#NAME?</v>
      </c>
      <c r="AK8" t="str">
        <f t="shared" si="1"/>
        <v>Field 4</v>
      </c>
      <c r="AL8" s="31">
        <f t="shared" si="0"/>
        <v>7.1</v>
      </c>
      <c r="AM8" s="32">
        <f t="shared" si="0"/>
        <v>11.8</v>
      </c>
      <c r="AN8" s="32">
        <f t="shared" si="0"/>
        <v>1.7</v>
      </c>
      <c r="AO8" s="32">
        <f t="shared" si="0"/>
        <v>0.5</v>
      </c>
      <c r="AP8" s="32">
        <f t="shared" si="0"/>
        <v>0.8</v>
      </c>
      <c r="AQ8" s="33">
        <f t="shared" si="0"/>
        <v>0.2</v>
      </c>
      <c r="AR8">
        <f t="shared" si="2"/>
        <v>3.6833333333333331</v>
      </c>
      <c r="AT8" t="s">
        <v>37</v>
      </c>
      <c r="AU8">
        <f>AU9-AU6-AU7</f>
        <v>37.921249999999986</v>
      </c>
      <c r="AV8">
        <f>AV9-AV6-AV7</f>
        <v>15</v>
      </c>
      <c r="AW8">
        <f>AU8/AV8</f>
        <v>2.5280833333333326</v>
      </c>
    </row>
    <row r="9" spans="1:52" x14ac:dyDescent="0.35">
      <c r="I9" s="9">
        <v>1</v>
      </c>
      <c r="J9">
        <v>0</v>
      </c>
      <c r="K9">
        <v>0</v>
      </c>
      <c r="L9">
        <v>0</v>
      </c>
      <c r="M9" s="10">
        <v>0</v>
      </c>
      <c r="N9" s="9">
        <v>0</v>
      </c>
      <c r="O9">
        <v>1</v>
      </c>
      <c r="P9" s="10">
        <v>0</v>
      </c>
      <c r="Q9" s="11">
        <v>17.7</v>
      </c>
      <c r="S9" s="20" t="s">
        <v>38</v>
      </c>
      <c r="T9" s="20">
        <f>COUNT(Q3:Q26)</f>
        <v>24</v>
      </c>
      <c r="AB9" s="20" t="s">
        <v>38</v>
      </c>
      <c r="AC9" s="20">
        <f>COUNT(Q3:Q26)</f>
        <v>24</v>
      </c>
      <c r="AK9" t="s">
        <v>15</v>
      </c>
      <c r="AL9">
        <f>AVERAGE(AL5:AL8)</f>
        <v>11.350000000000001</v>
      </c>
      <c r="AM9">
        <f t="shared" ref="AM9:AR9" si="3">AVERAGE(AM5:AM8)</f>
        <v>17.224999999999998</v>
      </c>
      <c r="AN9">
        <f t="shared" si="3"/>
        <v>5.625</v>
      </c>
      <c r="AO9">
        <f t="shared" si="3"/>
        <v>4.2</v>
      </c>
      <c r="AP9">
        <f t="shared" si="3"/>
        <v>3.9499999999999997</v>
      </c>
      <c r="AQ9">
        <f t="shared" si="3"/>
        <v>3.4249999999999998</v>
      </c>
      <c r="AR9">
        <f t="shared" si="3"/>
        <v>7.6291666666666664</v>
      </c>
      <c r="AT9" t="s">
        <v>39</v>
      </c>
      <c r="AU9">
        <f>DEVSQ(AL5:AQ8)</f>
        <v>776.6895833333333</v>
      </c>
      <c r="AV9">
        <f>(AV6+1)*(AV7+1)-1</f>
        <v>23</v>
      </c>
    </row>
    <row r="10" spans="1:52" x14ac:dyDescent="0.35">
      <c r="I10" s="19">
        <v>1</v>
      </c>
      <c r="J10" s="20">
        <v>0</v>
      </c>
      <c r="K10" s="20">
        <v>0</v>
      </c>
      <c r="L10" s="20">
        <v>0</v>
      </c>
      <c r="M10" s="21">
        <v>0</v>
      </c>
      <c r="N10" s="19">
        <v>0</v>
      </c>
      <c r="O10" s="20">
        <v>0</v>
      </c>
      <c r="P10" s="21">
        <v>1</v>
      </c>
      <c r="Q10" s="22">
        <v>11.8</v>
      </c>
      <c r="AK10" t="s">
        <v>40</v>
      </c>
      <c r="AL10">
        <f>VAR(AL5:AL8)</f>
        <v>13.856666666666646</v>
      </c>
      <c r="AM10">
        <f t="shared" ref="AM10:AR10" si="4">VAR(AM5:AM8)</f>
        <v>14.135833333333343</v>
      </c>
      <c r="AN10">
        <f t="shared" si="4"/>
        <v>7.7958333333333298</v>
      </c>
      <c r="AO10">
        <f t="shared" si="4"/>
        <v>7.1266666666666652</v>
      </c>
      <c r="AP10">
        <f t="shared" si="4"/>
        <v>6.5900000000000007</v>
      </c>
      <c r="AQ10">
        <f t="shared" si="4"/>
        <v>5.5091666666666681</v>
      </c>
      <c r="AR10">
        <f t="shared" si="4"/>
        <v>7.0622916666666713</v>
      </c>
      <c r="AT10" s="28"/>
      <c r="AU10" s="28"/>
      <c r="AV10" s="28"/>
      <c r="AW10" s="28"/>
      <c r="AX10" s="28"/>
      <c r="AY10" s="28"/>
      <c r="AZ10" s="28"/>
    </row>
    <row r="11" spans="1:52" ht="15" thickBot="1" x14ac:dyDescent="0.4">
      <c r="I11" s="27">
        <v>0</v>
      </c>
      <c r="J11" s="28">
        <v>1</v>
      </c>
      <c r="K11" s="28">
        <v>0</v>
      </c>
      <c r="L11" s="28">
        <v>0</v>
      </c>
      <c r="M11" s="29">
        <v>0</v>
      </c>
      <c r="N11" s="27">
        <v>0</v>
      </c>
      <c r="O11" s="28">
        <v>0</v>
      </c>
      <c r="P11" s="29">
        <v>0</v>
      </c>
      <c r="Q11" s="34">
        <v>8.3000000000000007</v>
      </c>
      <c r="S11" t="s">
        <v>16</v>
      </c>
      <c r="W11" s="2" t="s">
        <v>17</v>
      </c>
      <c r="X11" s="2">
        <v>0.05</v>
      </c>
      <c r="AB11" t="s">
        <v>16</v>
      </c>
      <c r="AF11" s="2" t="s">
        <v>17</v>
      </c>
      <c r="AG11" s="2">
        <v>0.05</v>
      </c>
      <c r="AT11" t="s">
        <v>41</v>
      </c>
    </row>
    <row r="12" spans="1:52" ht="15" thickTop="1" x14ac:dyDescent="0.35">
      <c r="I12" s="9">
        <v>0</v>
      </c>
      <c r="J12">
        <v>1</v>
      </c>
      <c r="K12">
        <v>0</v>
      </c>
      <c r="L12">
        <v>0</v>
      </c>
      <c r="M12" s="10">
        <v>0</v>
      </c>
      <c r="N12" s="9">
        <v>1</v>
      </c>
      <c r="O12">
        <v>0</v>
      </c>
      <c r="P12" s="10">
        <v>0</v>
      </c>
      <c r="Q12" s="35">
        <v>6.4</v>
      </c>
      <c r="S12" s="18"/>
      <c r="T12" s="18" t="s">
        <v>23</v>
      </c>
      <c r="U12" s="18" t="s">
        <v>22</v>
      </c>
      <c r="V12" s="18" t="s">
        <v>24</v>
      </c>
      <c r="W12" s="18" t="s">
        <v>25</v>
      </c>
      <c r="X12" s="18" t="s">
        <v>42</v>
      </c>
      <c r="Y12" s="18" t="s">
        <v>43</v>
      </c>
      <c r="AB12" s="18"/>
      <c r="AC12" s="18" t="s">
        <v>23</v>
      </c>
      <c r="AD12" s="18" t="s">
        <v>22</v>
      </c>
      <c r="AE12" s="18" t="s">
        <v>24</v>
      </c>
      <c r="AF12" s="18" t="s">
        <v>25</v>
      </c>
      <c r="AG12" s="18" t="s">
        <v>42</v>
      </c>
      <c r="AH12" s="18" t="s">
        <v>43</v>
      </c>
    </row>
    <row r="13" spans="1:52" ht="15" thickBot="1" x14ac:dyDescent="0.4">
      <c r="I13" s="9">
        <v>0</v>
      </c>
      <c r="J13">
        <v>1</v>
      </c>
      <c r="K13">
        <v>0</v>
      </c>
      <c r="L13">
        <v>0</v>
      </c>
      <c r="M13" s="10">
        <v>0</v>
      </c>
      <c r="N13" s="9">
        <v>0</v>
      </c>
      <c r="O13">
        <v>1</v>
      </c>
      <c r="P13" s="10">
        <v>0</v>
      </c>
      <c r="Q13" s="35">
        <v>6.1</v>
      </c>
      <c r="S13" t="s">
        <v>44</v>
      </c>
      <c r="T13">
        <f>COUNT(I3:P3)</f>
        <v>8</v>
      </c>
      <c r="U13" t="e">
        <f ca="1">DEVSQ(MMULT([1]!DEsign(I3:P26),T18:T26))</f>
        <v>#NAME?</v>
      </c>
      <c r="V13" t="e">
        <f ca="1">U13/T13</f>
        <v>#NAME?</v>
      </c>
      <c r="W13" t="e">
        <f ca="1">V13/V14</f>
        <v>#NAME?</v>
      </c>
      <c r="X13" t="e">
        <f ca="1">FDIST(W13,T13,T14)</f>
        <v>#NAME?</v>
      </c>
      <c r="Y13" s="2" t="e">
        <f ca="1">IF(X13&lt;X11,"yes","no")</f>
        <v>#NAME?</v>
      </c>
      <c r="AB13" t="s">
        <v>44</v>
      </c>
      <c r="AC13">
        <f>COUNT(I3:M3)</f>
        <v>5</v>
      </c>
      <c r="AD13" t="e">
        <f ca="1">DEVSQ(MMULT([1]!DEsign(I3:M26),AC18:AC23))</f>
        <v>#NAME?</v>
      </c>
      <c r="AE13" t="e">
        <f ca="1">AD13/AC13</f>
        <v>#NAME?</v>
      </c>
      <c r="AF13" t="e">
        <f ca="1">AE13/AE14</f>
        <v>#NAME?</v>
      </c>
      <c r="AG13" t="e">
        <f ca="1">FDIST(AF13,AC13,AC14)</f>
        <v>#NAME?</v>
      </c>
      <c r="AH13" s="2" t="e">
        <f ca="1">IF(AG13&lt;AG11,"yes","no")</f>
        <v>#NAME?</v>
      </c>
      <c r="AT13" t="s">
        <v>16</v>
      </c>
      <c r="AX13" t="s">
        <v>17</v>
      </c>
      <c r="AY13">
        <v>0.05</v>
      </c>
    </row>
    <row r="14" spans="1:52" ht="15" thickTop="1" x14ac:dyDescent="0.35">
      <c r="I14" s="19">
        <v>0</v>
      </c>
      <c r="J14" s="20">
        <v>1</v>
      </c>
      <c r="K14" s="20">
        <v>0</v>
      </c>
      <c r="L14" s="20">
        <v>0</v>
      </c>
      <c r="M14" s="21">
        <v>0</v>
      </c>
      <c r="N14" s="19">
        <v>0</v>
      </c>
      <c r="O14" s="20">
        <v>0</v>
      </c>
      <c r="P14" s="21">
        <v>1</v>
      </c>
      <c r="Q14" s="36">
        <v>1.7</v>
      </c>
      <c r="S14" t="s">
        <v>45</v>
      </c>
      <c r="T14">
        <f>T15-T13</f>
        <v>15</v>
      </c>
      <c r="U14" t="e">
        <f ca="1">U15-U13</f>
        <v>#NAME?</v>
      </c>
      <c r="V14" t="e">
        <f ca="1">U14/T14</f>
        <v>#NAME?</v>
      </c>
      <c r="AB14" t="s">
        <v>45</v>
      </c>
      <c r="AC14">
        <f>AC15-AC13</f>
        <v>18</v>
      </c>
      <c r="AD14" t="e">
        <f ca="1">AD15-AD13</f>
        <v>#NAME?</v>
      </c>
      <c r="AE14" t="e">
        <f ca="1">AD14/AC14</f>
        <v>#NAME?</v>
      </c>
      <c r="AT14" s="18" t="s">
        <v>21</v>
      </c>
      <c r="AU14" s="18" t="s">
        <v>22</v>
      </c>
      <c r="AV14" s="18" t="s">
        <v>23</v>
      </c>
      <c r="AW14" s="18" t="s">
        <v>24</v>
      </c>
      <c r="AX14" s="18" t="s">
        <v>25</v>
      </c>
      <c r="AY14" s="18" t="s">
        <v>26</v>
      </c>
      <c r="AZ14" s="18" t="s">
        <v>27</v>
      </c>
    </row>
    <row r="15" spans="1:52" x14ac:dyDescent="0.35">
      <c r="I15" s="27">
        <v>0</v>
      </c>
      <c r="J15" s="28">
        <v>0</v>
      </c>
      <c r="K15" s="28">
        <v>1</v>
      </c>
      <c r="L15" s="28">
        <v>0</v>
      </c>
      <c r="M15" s="29">
        <v>0</v>
      </c>
      <c r="N15" s="27">
        <v>0</v>
      </c>
      <c r="O15" s="28">
        <v>0</v>
      </c>
      <c r="P15" s="29">
        <v>0</v>
      </c>
      <c r="Q15" s="30">
        <v>6.3</v>
      </c>
      <c r="S15" s="20" t="s">
        <v>39</v>
      </c>
      <c r="T15" s="20">
        <f>T9-1</f>
        <v>23</v>
      </c>
      <c r="U15" s="20">
        <f>DEVSQ(Q3:Q26)</f>
        <v>776.6895833333333</v>
      </c>
      <c r="V15" s="20"/>
      <c r="W15" s="20"/>
      <c r="X15" s="20"/>
      <c r="Y15" s="20"/>
      <c r="AB15" s="20" t="s">
        <v>39</v>
      </c>
      <c r="AC15" s="20">
        <f>AC9-1</f>
        <v>23</v>
      </c>
      <c r="AD15" s="20">
        <f>DEVSQ(Q3:Q26)</f>
        <v>776.6895833333333</v>
      </c>
      <c r="AE15" s="20"/>
      <c r="AF15" s="20"/>
      <c r="AG15" s="20"/>
      <c r="AH15" s="20"/>
      <c r="AT15" t="s">
        <v>31</v>
      </c>
      <c r="AU15" t="e">
        <f ca="1">U13-AU16</f>
        <v>#NAME?</v>
      </c>
      <c r="AV15">
        <f>T13-AV16</f>
        <v>3</v>
      </c>
      <c r="AW15" t="e">
        <f ca="1">AU15/AV15</f>
        <v>#NAME?</v>
      </c>
      <c r="AX15" t="e">
        <f ca="1">AW15/AW17</f>
        <v>#NAME?</v>
      </c>
      <c r="AY15" t="e">
        <f ca="1">FDIST(AX15,AV15,AV17)</f>
        <v>#NAME?</v>
      </c>
      <c r="AZ15" s="2" t="e">
        <f ca="1">AU15/(AU15+AU17)</f>
        <v>#NAME?</v>
      </c>
    </row>
    <row r="16" spans="1:52" ht="15" thickBot="1" x14ac:dyDescent="0.4">
      <c r="I16" s="9">
        <v>0</v>
      </c>
      <c r="J16">
        <v>0</v>
      </c>
      <c r="K16">
        <v>1</v>
      </c>
      <c r="L16">
        <v>0</v>
      </c>
      <c r="M16" s="10">
        <v>0</v>
      </c>
      <c r="N16" s="9">
        <v>1</v>
      </c>
      <c r="O16">
        <v>0</v>
      </c>
      <c r="P16" s="10">
        <v>0</v>
      </c>
      <c r="Q16" s="11">
        <v>6</v>
      </c>
      <c r="AT16" t="s">
        <v>35</v>
      </c>
      <c r="AU16" t="e">
        <f ca="1">AD13</f>
        <v>#NAME?</v>
      </c>
      <c r="AV16">
        <f>AC13</f>
        <v>5</v>
      </c>
      <c r="AW16" t="e">
        <f ca="1">AU16/AV16</f>
        <v>#NAME?</v>
      </c>
      <c r="AX16" t="e">
        <f ca="1">AW16/AW17</f>
        <v>#NAME?</v>
      </c>
      <c r="AY16" t="e">
        <f ca="1">FDIST(AX16,AV16,AV17)</f>
        <v>#NAME?</v>
      </c>
      <c r="AZ16" s="2" t="e">
        <f ca="1">AU16/(AU16+AU17)</f>
        <v>#NAME?</v>
      </c>
    </row>
    <row r="17" spans="9:52" ht="15" thickTop="1" x14ac:dyDescent="0.35">
      <c r="I17" s="9">
        <v>0</v>
      </c>
      <c r="J17">
        <v>0</v>
      </c>
      <c r="K17">
        <v>1</v>
      </c>
      <c r="L17">
        <v>0</v>
      </c>
      <c r="M17" s="10">
        <v>0</v>
      </c>
      <c r="N17" s="9">
        <v>0</v>
      </c>
      <c r="O17">
        <v>1</v>
      </c>
      <c r="P17" s="10">
        <v>0</v>
      </c>
      <c r="Q17" s="11">
        <v>3.9999999999999996</v>
      </c>
      <c r="S17" s="18"/>
      <c r="T17" s="18" t="s">
        <v>46</v>
      </c>
      <c r="U17" s="18" t="s">
        <v>47</v>
      </c>
      <c r="V17" s="18" t="s">
        <v>48</v>
      </c>
      <c r="W17" s="18" t="s">
        <v>42</v>
      </c>
      <c r="X17" s="18" t="s">
        <v>49</v>
      </c>
      <c r="Y17" s="18" t="s">
        <v>50</v>
      </c>
      <c r="Z17" s="18" t="s">
        <v>51</v>
      </c>
      <c r="AB17" s="18"/>
      <c r="AC17" s="18" t="s">
        <v>46</v>
      </c>
      <c r="AD17" s="18" t="s">
        <v>47</v>
      </c>
      <c r="AE17" s="18" t="s">
        <v>48</v>
      </c>
      <c r="AF17" s="18" t="s">
        <v>42</v>
      </c>
      <c r="AG17" s="18" t="s">
        <v>49</v>
      </c>
      <c r="AH17" s="18" t="s">
        <v>50</v>
      </c>
      <c r="AI17" s="18" t="s">
        <v>51</v>
      </c>
      <c r="AT17" t="s">
        <v>37</v>
      </c>
      <c r="AU17" t="e">
        <f ca="1">U14</f>
        <v>#NAME?</v>
      </c>
      <c r="AV17">
        <f>T14</f>
        <v>15</v>
      </c>
      <c r="AW17" t="e">
        <f ca="1">AU17/AV17</f>
        <v>#NAME?</v>
      </c>
    </row>
    <row r="18" spans="9:52" x14ac:dyDescent="0.35">
      <c r="I18" s="19">
        <v>0</v>
      </c>
      <c r="J18" s="20">
        <v>0</v>
      </c>
      <c r="K18" s="20">
        <v>1</v>
      </c>
      <c r="L18" s="20">
        <v>0</v>
      </c>
      <c r="M18" s="21">
        <v>0</v>
      </c>
      <c r="N18" s="19">
        <v>0</v>
      </c>
      <c r="O18" s="20">
        <v>0</v>
      </c>
      <c r="P18" s="21">
        <v>1</v>
      </c>
      <c r="Q18" s="22">
        <v>0.5</v>
      </c>
      <c r="S18" t="s">
        <v>52</v>
      </c>
      <c r="T18" t="e">
        <f t="array" aca="1" ref="T18:U26" ca="1">[1]!RegCoeff(I3:P26,Q3:Q26)</f>
        <v>#NAME?</v>
      </c>
      <c r="U18" t="e">
        <f ca="1"/>
        <v>#NAME?</v>
      </c>
      <c r="V18" t="e">
        <f ca="1">T18/U18</f>
        <v>#NAME?</v>
      </c>
      <c r="W18" t="e">
        <f ca="1">TDIST(ABS(V18),$T$14,2)</f>
        <v>#NAME?</v>
      </c>
      <c r="X18" t="e">
        <f ca="1">T18-TINV(X$11,$T$14)*U18</f>
        <v>#NAME?</v>
      </c>
      <c r="Y18" t="e">
        <f ca="1">T18+TINV(X$11,$T$14)*U18</f>
        <v>#NAME?</v>
      </c>
      <c r="AB18" t="s">
        <v>52</v>
      </c>
      <c r="AC18" t="e">
        <f t="array" aca="1" ref="AC18:AD23" ca="1">[1]!RegCoeff(I3:M26,Q3:Q26)</f>
        <v>#NAME?</v>
      </c>
      <c r="AD18" t="e">
        <f ca="1"/>
        <v>#NAME?</v>
      </c>
      <c r="AE18" t="e">
        <f ca="1">AC18/AD18</f>
        <v>#NAME?</v>
      </c>
      <c r="AF18" t="e">
        <f ca="1">TDIST(ABS(AE18),$AC$14,2)</f>
        <v>#NAME?</v>
      </c>
      <c r="AG18" t="e">
        <f ca="1">AC18-TINV(AG$11,$AC$14)*AD18</f>
        <v>#NAME?</v>
      </c>
      <c r="AH18" t="e">
        <f ca="1">AC18+TINV(AG$11,$AC$14)*AD18</f>
        <v>#NAME?</v>
      </c>
      <c r="AT18" s="20" t="s">
        <v>39</v>
      </c>
      <c r="AU18" s="20">
        <f>U15</f>
        <v>776.6895833333333</v>
      </c>
      <c r="AV18" s="20">
        <f>T15</f>
        <v>23</v>
      </c>
      <c r="AW18" s="20"/>
      <c r="AX18" s="20"/>
      <c r="AY18" s="20"/>
      <c r="AZ18" s="20"/>
    </row>
    <row r="19" spans="9:52" x14ac:dyDescent="0.35">
      <c r="I19" s="27">
        <v>0</v>
      </c>
      <c r="J19" s="28">
        <v>0</v>
      </c>
      <c r="K19" s="28">
        <v>0</v>
      </c>
      <c r="L19" s="28">
        <v>1</v>
      </c>
      <c r="M19" s="29">
        <v>0</v>
      </c>
      <c r="N19" s="27">
        <v>0</v>
      </c>
      <c r="O19" s="28">
        <v>0</v>
      </c>
      <c r="P19" s="29">
        <v>0</v>
      </c>
      <c r="Q19" s="30">
        <v>6.7</v>
      </c>
      <c r="S19" t="str">
        <f t="array" ref="S19:S26">TRANSPOSE(I2:P2)</f>
        <v>T10</v>
      </c>
      <c r="T19" t="e">
        <f ca="1"/>
        <v>#NAME?</v>
      </c>
      <c r="U19" t="e">
        <f ca="1"/>
        <v>#NAME?</v>
      </c>
      <c r="V19" t="e">
        <f t="shared" ref="V19:V26" ca="1" si="5">T19/U19</f>
        <v>#NAME?</v>
      </c>
      <c r="W19" t="e">
        <f t="shared" ref="W19:W26" ca="1" si="6">TDIST(ABS(V19),$T$14,2)</f>
        <v>#NAME?</v>
      </c>
      <c r="X19" t="e">
        <f t="shared" ref="X19:X26" ca="1" si="7">T19-TINV(X$11,$T$14)*U19</f>
        <v>#NAME?</v>
      </c>
      <c r="Y19" t="e">
        <f t="shared" ref="Y19:Y26" ca="1" si="8">T19+TINV(X$11,$T$14)*U19</f>
        <v>#NAME?</v>
      </c>
      <c r="Z19" t="e">
        <f ca="1">[1]!VIF(I3:P26,1)</f>
        <v>#NAME?</v>
      </c>
      <c r="AB19" t="str">
        <f t="array" ref="AB19:AB23">TRANSPOSE(I2:M2)</f>
        <v>T10</v>
      </c>
      <c r="AC19" t="e">
        <f ca="1"/>
        <v>#NAME?</v>
      </c>
      <c r="AD19" t="e">
        <f ca="1"/>
        <v>#NAME?</v>
      </c>
      <c r="AE19" t="e">
        <f t="shared" ref="AE19:AE23" ca="1" si="9">AC19/AD19</f>
        <v>#NAME?</v>
      </c>
      <c r="AF19" t="e">
        <f t="shared" ref="AF19:AF23" ca="1" si="10">TDIST(ABS(AE19),$AC$14,2)</f>
        <v>#NAME?</v>
      </c>
      <c r="AG19" t="e">
        <f t="shared" ref="AG19:AG23" ca="1" si="11">AC19-TINV(AG$11,$AC$14)*AD19</f>
        <v>#NAME?</v>
      </c>
      <c r="AH19" t="e">
        <f t="shared" ref="AH19:AH23" ca="1" si="12">AC19+TINV(AG$11,$AC$14)*AD19</f>
        <v>#NAME?</v>
      </c>
      <c r="AI19" t="e">
        <f ca="1">[1]!VIF(I3:M26,1)</f>
        <v>#NAME?</v>
      </c>
    </row>
    <row r="20" spans="9:52" x14ac:dyDescent="0.35">
      <c r="I20" s="9">
        <v>0</v>
      </c>
      <c r="J20">
        <v>0</v>
      </c>
      <c r="K20">
        <v>0</v>
      </c>
      <c r="L20">
        <v>1</v>
      </c>
      <c r="M20" s="10">
        <v>0</v>
      </c>
      <c r="N20" s="9">
        <v>1</v>
      </c>
      <c r="O20">
        <v>0</v>
      </c>
      <c r="P20" s="10">
        <v>0</v>
      </c>
      <c r="Q20" s="11">
        <v>5.1999999999999993</v>
      </c>
      <c r="S20" t="str">
        <v>T15</v>
      </c>
      <c r="T20" t="e">
        <f ca="1"/>
        <v>#NAME?</v>
      </c>
      <c r="U20" t="e">
        <f ca="1"/>
        <v>#NAME?</v>
      </c>
      <c r="V20" t="e">
        <f t="shared" ca="1" si="5"/>
        <v>#NAME?</v>
      </c>
      <c r="W20" t="e">
        <f t="shared" ca="1" si="6"/>
        <v>#NAME?</v>
      </c>
      <c r="X20" t="e">
        <f t="shared" ca="1" si="7"/>
        <v>#NAME?</v>
      </c>
      <c r="Y20" t="e">
        <f t="shared" ca="1" si="8"/>
        <v>#NAME?</v>
      </c>
      <c r="Z20" t="e">
        <f ca="1">[1]!VIF(I3:P26,2)</f>
        <v>#NAME?</v>
      </c>
      <c r="AB20" t="str">
        <v>T15</v>
      </c>
      <c r="AC20" t="e">
        <f ca="1"/>
        <v>#NAME?</v>
      </c>
      <c r="AD20" t="e">
        <f ca="1"/>
        <v>#NAME?</v>
      </c>
      <c r="AE20" t="e">
        <f t="shared" ca="1" si="9"/>
        <v>#NAME?</v>
      </c>
      <c r="AF20" t="e">
        <f t="shared" ca="1" si="10"/>
        <v>#NAME?</v>
      </c>
      <c r="AG20" t="e">
        <f t="shared" ca="1" si="11"/>
        <v>#NAME?</v>
      </c>
      <c r="AH20" t="e">
        <f t="shared" ca="1" si="12"/>
        <v>#NAME?</v>
      </c>
      <c r="AI20" t="e">
        <f ca="1">[1]!VIF(I3:M26,2)</f>
        <v>#NAME?</v>
      </c>
    </row>
    <row r="21" spans="9:52" x14ac:dyDescent="0.35">
      <c r="I21" s="9">
        <v>0</v>
      </c>
      <c r="J21">
        <v>0</v>
      </c>
      <c r="K21">
        <v>0</v>
      </c>
      <c r="L21">
        <v>1</v>
      </c>
      <c r="M21" s="10">
        <v>0</v>
      </c>
      <c r="N21" s="9">
        <v>0</v>
      </c>
      <c r="O21">
        <v>1</v>
      </c>
      <c r="P21" s="10">
        <v>0</v>
      </c>
      <c r="Q21" s="11">
        <v>3.1</v>
      </c>
      <c r="S21" t="str">
        <v>T20</v>
      </c>
      <c r="T21" t="e">
        <f ca="1"/>
        <v>#NAME?</v>
      </c>
      <c r="U21" t="e">
        <f ca="1"/>
        <v>#NAME?</v>
      </c>
      <c r="V21" t="e">
        <f t="shared" ca="1" si="5"/>
        <v>#NAME?</v>
      </c>
      <c r="W21" t="e">
        <f t="shared" ca="1" si="6"/>
        <v>#NAME?</v>
      </c>
      <c r="X21" t="e">
        <f t="shared" ca="1" si="7"/>
        <v>#NAME?</v>
      </c>
      <c r="Y21" t="e">
        <f t="shared" ca="1" si="8"/>
        <v>#NAME?</v>
      </c>
      <c r="Z21" t="e">
        <f ca="1">[1]!VIF(I3:P26,3)</f>
        <v>#NAME?</v>
      </c>
      <c r="AB21" t="str">
        <v>T20</v>
      </c>
      <c r="AC21" t="e">
        <f ca="1"/>
        <v>#NAME?</v>
      </c>
      <c r="AD21" t="e">
        <f ca="1"/>
        <v>#NAME?</v>
      </c>
      <c r="AE21" t="e">
        <f t="shared" ca="1" si="9"/>
        <v>#NAME?</v>
      </c>
      <c r="AF21" t="e">
        <f t="shared" ca="1" si="10"/>
        <v>#NAME?</v>
      </c>
      <c r="AG21" t="e">
        <f t="shared" ca="1" si="11"/>
        <v>#NAME?</v>
      </c>
      <c r="AH21" t="e">
        <f t="shared" ca="1" si="12"/>
        <v>#NAME?</v>
      </c>
      <c r="AI21" t="e">
        <f ca="1">[1]!VIF(I3:M26,3)</f>
        <v>#NAME?</v>
      </c>
      <c r="AK21" t="s">
        <v>11</v>
      </c>
      <c r="AT21" t="s">
        <v>53</v>
      </c>
    </row>
    <row r="22" spans="9:52" x14ac:dyDescent="0.35">
      <c r="I22" s="19">
        <v>0</v>
      </c>
      <c r="J22" s="20">
        <v>0</v>
      </c>
      <c r="K22" s="20">
        <v>0</v>
      </c>
      <c r="L22" s="20">
        <v>1</v>
      </c>
      <c r="M22" s="21">
        <v>0</v>
      </c>
      <c r="N22" s="19">
        <v>0</v>
      </c>
      <c r="O22" s="20">
        <v>0</v>
      </c>
      <c r="P22" s="21">
        <v>1</v>
      </c>
      <c r="Q22" s="22">
        <v>0.8</v>
      </c>
      <c r="S22" t="str">
        <v>T25</v>
      </c>
      <c r="T22" t="e">
        <f ca="1"/>
        <v>#NAME?</v>
      </c>
      <c r="U22" t="e">
        <f ca="1"/>
        <v>#NAME?</v>
      </c>
      <c r="V22" t="e">
        <f t="shared" ca="1" si="5"/>
        <v>#NAME?</v>
      </c>
      <c r="W22" t="e">
        <f t="shared" ca="1" si="6"/>
        <v>#NAME?</v>
      </c>
      <c r="X22" t="e">
        <f t="shared" ca="1" si="7"/>
        <v>#NAME?</v>
      </c>
      <c r="Y22" t="e">
        <f t="shared" ca="1" si="8"/>
        <v>#NAME?</v>
      </c>
      <c r="Z22" t="e">
        <f ca="1">[1]!VIF(I3:P26,4)</f>
        <v>#NAME?</v>
      </c>
      <c r="AB22" t="str">
        <v>T25</v>
      </c>
      <c r="AC22" t="e">
        <f ca="1"/>
        <v>#NAME?</v>
      </c>
      <c r="AD22" t="e">
        <f ca="1"/>
        <v>#NAME?</v>
      </c>
      <c r="AE22" t="e">
        <f t="shared" ca="1" si="9"/>
        <v>#NAME?</v>
      </c>
      <c r="AF22" t="e">
        <f t="shared" ca="1" si="10"/>
        <v>#NAME?</v>
      </c>
      <c r="AG22" t="e">
        <f t="shared" ca="1" si="11"/>
        <v>#NAME?</v>
      </c>
      <c r="AH22" t="e">
        <f t="shared" ca="1" si="12"/>
        <v>#NAME?</v>
      </c>
      <c r="AI22" t="e">
        <f ca="1">[1]!VIF(I3:M26,4)</f>
        <v>#NAME?</v>
      </c>
    </row>
    <row r="23" spans="9:52" ht="15" thickBot="1" x14ac:dyDescent="0.4">
      <c r="I23" s="27">
        <v>0</v>
      </c>
      <c r="J23" s="28">
        <v>0</v>
      </c>
      <c r="K23" s="28">
        <v>0</v>
      </c>
      <c r="L23" s="28">
        <v>0</v>
      </c>
      <c r="M23" s="29">
        <v>1</v>
      </c>
      <c r="N23" s="27">
        <v>0</v>
      </c>
      <c r="O23" s="28">
        <v>0</v>
      </c>
      <c r="P23" s="29">
        <v>0</v>
      </c>
      <c r="Q23" s="11">
        <v>5.8</v>
      </c>
      <c r="S23" t="str">
        <v>T30</v>
      </c>
      <c r="T23" t="e">
        <f ca="1"/>
        <v>#NAME?</v>
      </c>
      <c r="U23" t="e">
        <f ca="1"/>
        <v>#NAME?</v>
      </c>
      <c r="V23" t="e">
        <f t="shared" ca="1" si="5"/>
        <v>#NAME?</v>
      </c>
      <c r="W23" t="e">
        <f t="shared" ca="1" si="6"/>
        <v>#NAME?</v>
      </c>
      <c r="X23" t="e">
        <f t="shared" ca="1" si="7"/>
        <v>#NAME?</v>
      </c>
      <c r="Y23" t="e">
        <f t="shared" ca="1" si="8"/>
        <v>#NAME?</v>
      </c>
      <c r="Z23" t="e">
        <f ca="1">[1]!VIF(I3:P26,5)</f>
        <v>#NAME?</v>
      </c>
      <c r="AB23" s="20" t="str">
        <v>T30</v>
      </c>
      <c r="AC23" s="20" t="e">
        <f ca="1"/>
        <v>#NAME?</v>
      </c>
      <c r="AD23" s="20" t="e">
        <f ca="1"/>
        <v>#NAME?</v>
      </c>
      <c r="AE23" s="20" t="e">
        <f t="shared" ca="1" si="9"/>
        <v>#NAME?</v>
      </c>
      <c r="AF23" s="20" t="e">
        <f t="shared" ca="1" si="10"/>
        <v>#NAME?</v>
      </c>
      <c r="AG23" s="20" t="e">
        <f t="shared" ca="1" si="11"/>
        <v>#NAME?</v>
      </c>
      <c r="AH23" s="20" t="e">
        <f t="shared" ca="1" si="12"/>
        <v>#NAME?</v>
      </c>
      <c r="AI23" s="20" t="e">
        <f ca="1">[1]!VIF(I3:M26,5)</f>
        <v>#NAME?</v>
      </c>
      <c r="AK23" t="str">
        <f>IF(A3="","",A3)</f>
        <v/>
      </c>
      <c r="AL23">
        <f t="shared" ref="AL23:AQ27" si="13">IF(ISBLANK(B3),"",B3)</f>
        <v>5</v>
      </c>
      <c r="AM23">
        <f t="shared" si="13"/>
        <v>10</v>
      </c>
      <c r="AN23">
        <f t="shared" si="13"/>
        <v>15</v>
      </c>
      <c r="AO23">
        <f t="shared" si="13"/>
        <v>20</v>
      </c>
      <c r="AP23">
        <f t="shared" si="13"/>
        <v>25</v>
      </c>
      <c r="AQ23">
        <f t="shared" si="13"/>
        <v>30</v>
      </c>
      <c r="AR23" s="2" t="s">
        <v>15</v>
      </c>
      <c r="AT23" t="s">
        <v>16</v>
      </c>
      <c r="AX23" t="s">
        <v>17</v>
      </c>
      <c r="AY23">
        <v>0.05</v>
      </c>
    </row>
    <row r="24" spans="9:52" ht="15" thickTop="1" x14ac:dyDescent="0.35">
      <c r="I24" s="9">
        <v>0</v>
      </c>
      <c r="J24">
        <v>0</v>
      </c>
      <c r="K24">
        <v>0</v>
      </c>
      <c r="L24">
        <v>0</v>
      </c>
      <c r="M24" s="10">
        <v>1</v>
      </c>
      <c r="N24" s="9">
        <v>1</v>
      </c>
      <c r="O24">
        <v>0</v>
      </c>
      <c r="P24" s="10">
        <v>0</v>
      </c>
      <c r="Q24" s="11">
        <v>3.6</v>
      </c>
      <c r="S24" t="str">
        <v>F2</v>
      </c>
      <c r="T24" t="e">
        <f ca="1"/>
        <v>#NAME?</v>
      </c>
      <c r="U24" t="e">
        <f ca="1"/>
        <v>#NAME?</v>
      </c>
      <c r="V24" t="e">
        <f t="shared" ca="1" si="5"/>
        <v>#NAME?</v>
      </c>
      <c r="W24" t="e">
        <f t="shared" ca="1" si="6"/>
        <v>#NAME?</v>
      </c>
      <c r="X24" t="e">
        <f t="shared" ca="1" si="7"/>
        <v>#NAME?</v>
      </c>
      <c r="Y24" t="e">
        <f t="shared" ca="1" si="8"/>
        <v>#NAME?</v>
      </c>
      <c r="Z24" t="e">
        <f ca="1">[1]!VIF(I3:P26,6)</f>
        <v>#NAME?</v>
      </c>
      <c r="AK24" t="str">
        <f t="shared" ref="AK24:AK27" si="14">IF(ISBLANK(A4),"",A4)</f>
        <v>Field 1</v>
      </c>
      <c r="AL24" s="15">
        <f t="shared" si="13"/>
        <v>9.7000000000000011</v>
      </c>
      <c r="AM24" s="16">
        <f t="shared" si="13"/>
        <v>19.2</v>
      </c>
      <c r="AN24" s="16">
        <f t="shared" si="13"/>
        <v>8.3000000000000007</v>
      </c>
      <c r="AO24" s="16">
        <f t="shared" si="13"/>
        <v>6.3</v>
      </c>
      <c r="AP24" s="16">
        <f t="shared" si="13"/>
        <v>6.7</v>
      </c>
      <c r="AQ24" s="17">
        <f t="shared" si="13"/>
        <v>5.8</v>
      </c>
      <c r="AR24">
        <f>AVERAGE(AL24:AQ24)</f>
        <v>9.3333333333333339</v>
      </c>
      <c r="AT24" s="18" t="s">
        <v>21</v>
      </c>
      <c r="AU24" s="18" t="s">
        <v>22</v>
      </c>
      <c r="AV24" s="18" t="s">
        <v>23</v>
      </c>
      <c r="AW24" s="18" t="s">
        <v>24</v>
      </c>
      <c r="AX24" s="18" t="s">
        <v>25</v>
      </c>
      <c r="AY24" s="18" t="s">
        <v>26</v>
      </c>
      <c r="AZ24" s="18" t="s">
        <v>27</v>
      </c>
    </row>
    <row r="25" spans="9:52" x14ac:dyDescent="0.35">
      <c r="I25" s="9">
        <v>0</v>
      </c>
      <c r="J25">
        <v>0</v>
      </c>
      <c r="K25">
        <v>0</v>
      </c>
      <c r="L25">
        <v>0</v>
      </c>
      <c r="M25" s="10">
        <v>1</v>
      </c>
      <c r="N25" s="9">
        <v>0</v>
      </c>
      <c r="O25">
        <v>1</v>
      </c>
      <c r="P25" s="10">
        <v>0</v>
      </c>
      <c r="Q25" s="11">
        <v>4.0999999999999996</v>
      </c>
      <c r="S25" t="str">
        <v>F3</v>
      </c>
      <c r="T25" t="e">
        <f ca="1"/>
        <v>#NAME?</v>
      </c>
      <c r="U25" t="e">
        <f ca="1"/>
        <v>#NAME?</v>
      </c>
      <c r="V25" t="e">
        <f t="shared" ca="1" si="5"/>
        <v>#NAME?</v>
      </c>
      <c r="W25" t="e">
        <f t="shared" ca="1" si="6"/>
        <v>#NAME?</v>
      </c>
      <c r="X25" t="e">
        <f t="shared" ca="1" si="7"/>
        <v>#NAME?</v>
      </c>
      <c r="Y25" t="e">
        <f t="shared" ca="1" si="8"/>
        <v>#NAME?</v>
      </c>
      <c r="Z25" t="e">
        <f ca="1">[1]!VIF(I3:P26,7)</f>
        <v>#NAME?</v>
      </c>
      <c r="AK25" t="str">
        <f t="shared" si="14"/>
        <v>Field 2</v>
      </c>
      <c r="AL25" s="23">
        <f t="shared" si="13"/>
        <v>13</v>
      </c>
      <c r="AM25">
        <f t="shared" si="13"/>
        <v>20.2</v>
      </c>
      <c r="AN25">
        <f t="shared" si="13"/>
        <v>6.4</v>
      </c>
      <c r="AO25">
        <f t="shared" si="13"/>
        <v>6</v>
      </c>
      <c r="AP25">
        <f t="shared" si="13"/>
        <v>5.1999999999999993</v>
      </c>
      <c r="AQ25" s="24">
        <f t="shared" si="13"/>
        <v>3.6</v>
      </c>
      <c r="AR25">
        <f t="shared" ref="AR25:AR27" si="15">AVERAGE(AL25:AQ25)</f>
        <v>9.0666666666666664</v>
      </c>
      <c r="AT25" t="s">
        <v>31</v>
      </c>
      <c r="AU25" t="e">
        <f t="array" aca="1" ref="AU25:AU27" ca="1">[1]!SS_RCBD(AL24:AQ27,FALSE)</f>
        <v>#NAME?</v>
      </c>
      <c r="AV25">
        <f>COUNT(AL24:AL27)-1</f>
        <v>3</v>
      </c>
      <c r="AW25" t="e">
        <f ca="1">AU25/AV25</f>
        <v>#NAME?</v>
      </c>
      <c r="AX25" t="e">
        <f ca="1">AW25/AW27</f>
        <v>#NAME?</v>
      </c>
      <c r="AY25" t="e">
        <f ca="1">FDIST(AX25,AV25,AV27)</f>
        <v>#NAME?</v>
      </c>
      <c r="AZ25" s="2" t="e">
        <f ca="1">AU25/(AU25+AU27)</f>
        <v>#NAME?</v>
      </c>
    </row>
    <row r="26" spans="9:52" x14ac:dyDescent="0.35">
      <c r="I26" s="19">
        <v>0</v>
      </c>
      <c r="J26" s="20">
        <v>0</v>
      </c>
      <c r="K26" s="20">
        <v>0</v>
      </c>
      <c r="L26" s="20">
        <v>0</v>
      </c>
      <c r="M26" s="21">
        <v>1</v>
      </c>
      <c r="N26" s="19">
        <v>0</v>
      </c>
      <c r="O26" s="20">
        <v>0</v>
      </c>
      <c r="P26" s="21">
        <v>1</v>
      </c>
      <c r="Q26" s="22">
        <v>0.2</v>
      </c>
      <c r="S26" s="20" t="str">
        <v>F4</v>
      </c>
      <c r="T26" s="20" t="e">
        <f ca="1"/>
        <v>#NAME?</v>
      </c>
      <c r="U26" s="20" t="e">
        <f ca="1"/>
        <v>#NAME?</v>
      </c>
      <c r="V26" s="20" t="e">
        <f t="shared" ca="1" si="5"/>
        <v>#NAME?</v>
      </c>
      <c r="W26" s="20" t="e">
        <f t="shared" ca="1" si="6"/>
        <v>#NAME?</v>
      </c>
      <c r="X26" s="20" t="e">
        <f t="shared" ca="1" si="7"/>
        <v>#NAME?</v>
      </c>
      <c r="Y26" s="20" t="e">
        <f t="shared" ca="1" si="8"/>
        <v>#NAME?</v>
      </c>
      <c r="Z26" s="20" t="e">
        <f ca="1">[1]!VIF(I3:P26,8)</f>
        <v>#NAME?</v>
      </c>
      <c r="AK26" t="str">
        <f t="shared" si="14"/>
        <v>Field 3</v>
      </c>
      <c r="AL26" s="23">
        <f t="shared" si="13"/>
        <v>15.6</v>
      </c>
      <c r="AM26">
        <f t="shared" si="13"/>
        <v>17.7</v>
      </c>
      <c r="AN26">
        <f t="shared" si="13"/>
        <v>6.1</v>
      </c>
      <c r="AO26">
        <f t="shared" si="13"/>
        <v>3.9999999999999996</v>
      </c>
      <c r="AP26">
        <f t="shared" si="13"/>
        <v>3.1</v>
      </c>
      <c r="AQ26" s="24">
        <f t="shared" si="13"/>
        <v>4.0999999999999996</v>
      </c>
      <c r="AR26">
        <f t="shared" si="15"/>
        <v>8.4333333333333336</v>
      </c>
      <c r="AT26" t="s">
        <v>35</v>
      </c>
      <c r="AU26" t="e">
        <f ca="1"/>
        <v>#NAME?</v>
      </c>
      <c r="AV26">
        <f>COUNT(AL24:AQ24)-1</f>
        <v>5</v>
      </c>
      <c r="AW26" t="e">
        <f ca="1">AU26/AV26</f>
        <v>#NAME?</v>
      </c>
      <c r="AX26" t="e">
        <f ca="1">AW26/AW27</f>
        <v>#NAME?</v>
      </c>
      <c r="AY26" t="e">
        <f ca="1">FDIST(AX26,AV26,AV27)</f>
        <v>#NAME?</v>
      </c>
      <c r="AZ26" s="2" t="e">
        <f ca="1">AU26/(AU26+AU27)</f>
        <v>#NAME?</v>
      </c>
    </row>
    <row r="27" spans="9:52" x14ac:dyDescent="0.35">
      <c r="AK27" t="str">
        <f t="shared" si="14"/>
        <v>Field 4</v>
      </c>
      <c r="AL27" s="31">
        <f t="shared" si="13"/>
        <v>7.1</v>
      </c>
      <c r="AM27" s="32">
        <f t="shared" si="13"/>
        <v>11.8</v>
      </c>
      <c r="AN27" s="32">
        <f t="shared" si="13"/>
        <v>1.7</v>
      </c>
      <c r="AO27" s="32">
        <f t="shared" si="13"/>
        <v>0.5</v>
      </c>
      <c r="AP27" s="32">
        <f t="shared" si="13"/>
        <v>0.8</v>
      </c>
      <c r="AQ27" s="33">
        <f t="shared" si="13"/>
        <v>0.2</v>
      </c>
      <c r="AR27">
        <f t="shared" si="15"/>
        <v>3.6833333333333331</v>
      </c>
      <c r="AT27" t="s">
        <v>37</v>
      </c>
      <c r="AU27" t="e">
        <f ca="1"/>
        <v>#NAME?</v>
      </c>
      <c r="AV27">
        <f>AV28-AV25-AV26</f>
        <v>15</v>
      </c>
      <c r="AW27" t="e">
        <f ca="1">AU27/AV27</f>
        <v>#NAME?</v>
      </c>
    </row>
    <row r="28" spans="9:52" x14ac:dyDescent="0.35">
      <c r="AK28" t="s">
        <v>15</v>
      </c>
      <c r="AL28">
        <f>AVERAGE(AL24:AL27)</f>
        <v>11.350000000000001</v>
      </c>
      <c r="AM28">
        <f t="shared" ref="AM28:AR28" si="16">AVERAGE(AM24:AM27)</f>
        <v>17.224999999999998</v>
      </c>
      <c r="AN28">
        <f t="shared" si="16"/>
        <v>5.625</v>
      </c>
      <c r="AO28">
        <f t="shared" si="16"/>
        <v>4.2</v>
      </c>
      <c r="AP28">
        <f t="shared" si="16"/>
        <v>3.9499999999999997</v>
      </c>
      <c r="AQ28">
        <f t="shared" si="16"/>
        <v>3.4249999999999998</v>
      </c>
      <c r="AR28">
        <f t="shared" si="16"/>
        <v>7.6291666666666664</v>
      </c>
      <c r="AT28" t="s">
        <v>39</v>
      </c>
      <c r="AU28">
        <f>DEVSQ(AL24:AQ27)</f>
        <v>776.6895833333333</v>
      </c>
      <c r="AV28">
        <f>(AV25+1)*(AV26+1)-1-AN21</f>
        <v>23</v>
      </c>
    </row>
    <row r="29" spans="9:52" x14ac:dyDescent="0.35">
      <c r="AK29" t="s">
        <v>40</v>
      </c>
      <c r="AL29">
        <f>VAR(AL24:AL27)</f>
        <v>13.856666666666646</v>
      </c>
      <c r="AM29">
        <f t="shared" ref="AM29:AR29" si="17">VAR(AM24:AM27)</f>
        <v>14.135833333333343</v>
      </c>
      <c r="AN29">
        <f t="shared" si="17"/>
        <v>7.7958333333333298</v>
      </c>
      <c r="AO29">
        <f t="shared" si="17"/>
        <v>7.1266666666666652</v>
      </c>
      <c r="AP29">
        <f t="shared" si="17"/>
        <v>6.5900000000000007</v>
      </c>
      <c r="AQ29">
        <f t="shared" si="17"/>
        <v>5.5091666666666681</v>
      </c>
      <c r="AR29">
        <f t="shared" si="17"/>
        <v>7.0622916666666713</v>
      </c>
      <c r="AT29" s="28"/>
      <c r="AU29" s="28"/>
      <c r="AV29" s="28"/>
      <c r="AW29" s="28"/>
      <c r="AX29" s="28"/>
      <c r="AY29" s="28"/>
      <c r="AZ29" s="2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7497F-BC63-43E0-868A-C55B6E6F80B5}">
  <sheetPr codeName="Sheet35"/>
  <dimension ref="A1:BB27"/>
  <sheetViews>
    <sheetView workbookViewId="0">
      <selection activeCell="E18" sqref="E18"/>
    </sheetView>
  </sheetViews>
  <sheetFormatPr defaultRowHeight="14.5" x14ac:dyDescent="0.35"/>
  <sheetData>
    <row r="1" spans="1:54" x14ac:dyDescent="0.35">
      <c r="A1" s="1" t="s">
        <v>54</v>
      </c>
    </row>
    <row r="2" spans="1:54" ht="15" thickBot="1" x14ac:dyDescent="0.4">
      <c r="I2" t="s">
        <v>11</v>
      </c>
      <c r="R2" t="s">
        <v>53</v>
      </c>
      <c r="Z2" t="s">
        <v>55</v>
      </c>
      <c r="AI2" t="s">
        <v>56</v>
      </c>
      <c r="AT2" t="s">
        <v>57</v>
      </c>
    </row>
    <row r="3" spans="1:54" ht="15" thickTop="1" x14ac:dyDescent="0.35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Z3" s="18" t="s">
        <v>58</v>
      </c>
      <c r="AA3" s="18" t="s">
        <v>59</v>
      </c>
      <c r="AB3" s="18" t="s">
        <v>47</v>
      </c>
      <c r="AC3" s="18" t="s">
        <v>23</v>
      </c>
      <c r="AD3" s="18" t="s">
        <v>60</v>
      </c>
      <c r="AE3" s="18" t="s">
        <v>61</v>
      </c>
      <c r="AI3" s="18" t="s">
        <v>58</v>
      </c>
      <c r="AJ3" s="18" t="s">
        <v>59</v>
      </c>
      <c r="AK3" s="18" t="s">
        <v>23</v>
      </c>
      <c r="AL3" s="18" t="s">
        <v>60</v>
      </c>
    </row>
    <row r="4" spans="1:54" ht="15" thickBot="1" x14ac:dyDescent="0.4">
      <c r="A4" t="s">
        <v>13</v>
      </c>
      <c r="B4" s="37">
        <v>9.7000000000000011</v>
      </c>
      <c r="C4" s="38">
        <v>19.2</v>
      </c>
      <c r="D4" s="38">
        <v>8.3000000000000007</v>
      </c>
      <c r="E4" s="38">
        <v>6.3</v>
      </c>
      <c r="F4" s="38">
        <v>6.7</v>
      </c>
      <c r="G4" s="30">
        <v>5.8</v>
      </c>
      <c r="I4" t="str">
        <f>IF(ISBLANK(A3),"",A3)</f>
        <v/>
      </c>
      <c r="J4">
        <f t="shared" ref="J4:O8" si="0">IF(ISBLANK(B3),"",B3)</f>
        <v>5</v>
      </c>
      <c r="K4">
        <f t="shared" si="0"/>
        <v>10</v>
      </c>
      <c r="L4">
        <f t="shared" si="0"/>
        <v>15</v>
      </c>
      <c r="M4">
        <f t="shared" si="0"/>
        <v>20</v>
      </c>
      <c r="N4">
        <f t="shared" si="0"/>
        <v>25</v>
      </c>
      <c r="O4">
        <f t="shared" si="0"/>
        <v>30</v>
      </c>
      <c r="P4" s="2" t="s">
        <v>15</v>
      </c>
      <c r="R4" t="s">
        <v>16</v>
      </c>
      <c r="V4" t="s">
        <v>17</v>
      </c>
      <c r="W4">
        <v>0.05</v>
      </c>
      <c r="Z4" s="28">
        <f t="array" ref="Z4:Z9">TRANSPOSE(B3:G3)</f>
        <v>5</v>
      </c>
      <c r="AA4" s="38">
        <f>AVERAGE(B4:B7)</f>
        <v>11.350000000000001</v>
      </c>
      <c r="AB4" s="28"/>
      <c r="AC4" s="28"/>
      <c r="AD4" s="28"/>
      <c r="AE4" s="28"/>
      <c r="AI4" s="28">
        <f t="array" ref="AI4:AI9">TRANSPOSE(B3:G3)</f>
        <v>5</v>
      </c>
      <c r="AJ4" s="38">
        <f>AVERAGE(B4:B7)</f>
        <v>11.350000000000001</v>
      </c>
      <c r="AK4" s="28"/>
      <c r="AL4" s="28"/>
      <c r="AT4" t="str">
        <f>IF(A3="","",A3)</f>
        <v/>
      </c>
      <c r="AU4">
        <f t="shared" ref="AU4:AZ4" si="1">B3</f>
        <v>5</v>
      </c>
      <c r="AV4">
        <f t="shared" si="1"/>
        <v>10</v>
      </c>
      <c r="AW4">
        <f t="shared" si="1"/>
        <v>15</v>
      </c>
      <c r="AX4">
        <f t="shared" si="1"/>
        <v>20</v>
      </c>
      <c r="AY4">
        <f t="shared" si="1"/>
        <v>25</v>
      </c>
      <c r="AZ4">
        <f t="shared" si="1"/>
        <v>30</v>
      </c>
    </row>
    <row r="5" spans="1:54" ht="15" thickTop="1" x14ac:dyDescent="0.35">
      <c r="A5" t="s">
        <v>18</v>
      </c>
      <c r="B5" s="13">
        <v>13</v>
      </c>
      <c r="C5" s="14">
        <v>20.2</v>
      </c>
      <c r="D5" s="14">
        <v>6.4</v>
      </c>
      <c r="E5" s="14">
        <v>6</v>
      </c>
      <c r="F5" s="14">
        <v>5.1999999999999993</v>
      </c>
      <c r="G5" s="11">
        <v>3.6</v>
      </c>
      <c r="I5" t="str">
        <f t="shared" ref="I5:I8" si="2">IF(ISBLANK(A4),"",A4)</f>
        <v>Field 1</v>
      </c>
      <c r="J5" s="15">
        <f t="shared" si="0"/>
        <v>9.7000000000000011</v>
      </c>
      <c r="K5" s="16">
        <f t="shared" si="0"/>
        <v>19.2</v>
      </c>
      <c r="L5" s="16">
        <f t="shared" si="0"/>
        <v>8.3000000000000007</v>
      </c>
      <c r="M5" s="16">
        <f t="shared" si="0"/>
        <v>6.3</v>
      </c>
      <c r="N5" s="16">
        <f t="shared" si="0"/>
        <v>6.7</v>
      </c>
      <c r="O5" s="17">
        <f t="shared" si="0"/>
        <v>5.8</v>
      </c>
      <c r="P5">
        <f>AVERAGE(J5:O5)</f>
        <v>9.3333333333333339</v>
      </c>
      <c r="R5" s="18" t="s">
        <v>21</v>
      </c>
      <c r="S5" s="18" t="s">
        <v>22</v>
      </c>
      <c r="T5" s="18" t="s">
        <v>23</v>
      </c>
      <c r="U5" s="18" t="s">
        <v>24</v>
      </c>
      <c r="V5" s="18" t="s">
        <v>25</v>
      </c>
      <c r="W5" s="18" t="s">
        <v>26</v>
      </c>
      <c r="X5" s="18" t="s">
        <v>62</v>
      </c>
      <c r="Z5">
        <v>10</v>
      </c>
      <c r="AA5" s="14">
        <f>AVERAGE(C4:C7)</f>
        <v>17.224999999999998</v>
      </c>
      <c r="AI5">
        <v>10</v>
      </c>
      <c r="AJ5" s="14">
        <f>AVERAGE(C4:C7)</f>
        <v>17.224999999999998</v>
      </c>
      <c r="AT5" t="s">
        <v>63</v>
      </c>
      <c r="AU5" s="39"/>
      <c r="AV5" s="40"/>
      <c r="AW5" s="40"/>
      <c r="AX5" s="40"/>
      <c r="AY5" s="40"/>
      <c r="AZ5" s="41"/>
      <c r="BA5" s="42" t="s">
        <v>64</v>
      </c>
    </row>
    <row r="6" spans="1:54" x14ac:dyDescent="0.35">
      <c r="A6" t="s">
        <v>28</v>
      </c>
      <c r="B6" s="13">
        <v>15.6</v>
      </c>
      <c r="C6" s="14">
        <v>17.7</v>
      </c>
      <c r="D6" s="14">
        <v>6.1</v>
      </c>
      <c r="E6" s="14">
        <v>3.9999999999999996</v>
      </c>
      <c r="F6" s="14">
        <v>3.1</v>
      </c>
      <c r="G6" s="11">
        <v>4.0999999999999996</v>
      </c>
      <c r="I6" t="str">
        <f t="shared" si="2"/>
        <v>Field 2</v>
      </c>
      <c r="J6" s="23">
        <f t="shared" si="0"/>
        <v>13</v>
      </c>
      <c r="K6">
        <f t="shared" si="0"/>
        <v>20.2</v>
      </c>
      <c r="L6">
        <f t="shared" si="0"/>
        <v>6.4</v>
      </c>
      <c r="M6">
        <f t="shared" si="0"/>
        <v>6</v>
      </c>
      <c r="N6">
        <f t="shared" si="0"/>
        <v>5.1999999999999993</v>
      </c>
      <c r="O6" s="24">
        <f t="shared" si="0"/>
        <v>3.6</v>
      </c>
      <c r="P6">
        <f t="shared" ref="P6:P8" si="3">AVERAGE(J6:O6)</f>
        <v>9.0666666666666664</v>
      </c>
      <c r="R6" t="s">
        <v>31</v>
      </c>
      <c r="S6" t="e">
        <f t="array" aca="1" ref="S6:S8" ca="1">[1]!SS_RCBD(J5:O8,FALSE)</f>
        <v>#NAME?</v>
      </c>
      <c r="T6">
        <f>ROWS(J5:O8)-1</f>
        <v>3</v>
      </c>
      <c r="U6" t="e">
        <f ca="1">S6/T6</f>
        <v>#NAME?</v>
      </c>
      <c r="V6" t="e">
        <f ca="1">U6/U8</f>
        <v>#NAME?</v>
      </c>
      <c r="W6" t="e">
        <f ca="1">_xlfn.F.DIST.RT(V6,T6,T8)</f>
        <v>#NAME?</v>
      </c>
      <c r="X6" t="e">
        <f ca="1">S6/(S6+S8)</f>
        <v>#NAME?</v>
      </c>
      <c r="Z6">
        <v>15</v>
      </c>
      <c r="AA6" s="14">
        <f>AVERAGE(D4:D7)</f>
        <v>5.625</v>
      </c>
      <c r="AI6">
        <v>15</v>
      </c>
      <c r="AJ6" s="14">
        <f>AVERAGE(D4:D7)</f>
        <v>5.625</v>
      </c>
      <c r="AT6" t="str">
        <f t="shared" ref="AT6:AU9" si="4">A4</f>
        <v>Field 1</v>
      </c>
      <c r="AU6" s="43">
        <f>B4</f>
        <v>9.7000000000000011</v>
      </c>
      <c r="AV6" s="44">
        <f t="shared" ref="AV6:AZ9" si="5">C4</f>
        <v>19.2</v>
      </c>
      <c r="AW6" s="44">
        <f t="shared" si="5"/>
        <v>8.3000000000000007</v>
      </c>
      <c r="AX6" s="44">
        <f t="shared" si="5"/>
        <v>6.3</v>
      </c>
      <c r="AY6" s="44">
        <f t="shared" si="5"/>
        <v>6.7</v>
      </c>
      <c r="AZ6" s="45">
        <f t="shared" si="5"/>
        <v>5.8</v>
      </c>
      <c r="BA6" s="46">
        <f>SUMPRODUCT($AU$5:$AZ$5,AU6:AZ6)</f>
        <v>0</v>
      </c>
    </row>
    <row r="7" spans="1:54" x14ac:dyDescent="0.35">
      <c r="A7" t="s">
        <v>32</v>
      </c>
      <c r="B7" s="25">
        <v>7.1</v>
      </c>
      <c r="C7" s="26">
        <v>11.8</v>
      </c>
      <c r="D7" s="26">
        <v>1.7</v>
      </c>
      <c r="E7" s="26">
        <v>0.5</v>
      </c>
      <c r="F7" s="26">
        <v>0.8</v>
      </c>
      <c r="G7" s="22">
        <v>0.2</v>
      </c>
      <c r="I7" t="str">
        <f t="shared" si="2"/>
        <v>Field 3</v>
      </c>
      <c r="J7" s="23">
        <f t="shared" si="0"/>
        <v>15.6</v>
      </c>
      <c r="K7">
        <f t="shared" si="0"/>
        <v>17.7</v>
      </c>
      <c r="L7">
        <f t="shared" si="0"/>
        <v>6.1</v>
      </c>
      <c r="M7">
        <f t="shared" si="0"/>
        <v>3.9999999999999996</v>
      </c>
      <c r="N7">
        <f t="shared" si="0"/>
        <v>3.1</v>
      </c>
      <c r="O7" s="24">
        <f t="shared" si="0"/>
        <v>4.0999999999999996</v>
      </c>
      <c r="P7">
        <f t="shared" si="3"/>
        <v>8.4333333333333336</v>
      </c>
      <c r="R7" t="s">
        <v>35</v>
      </c>
      <c r="S7" t="e">
        <f ca="1"/>
        <v>#NAME?</v>
      </c>
      <c r="T7">
        <f>COLUMNS(J5:O8)-1</f>
        <v>5</v>
      </c>
      <c r="U7" t="e">
        <f ca="1">S7/T7</f>
        <v>#NAME?</v>
      </c>
      <c r="V7" t="e">
        <f ca="1">U7/U8</f>
        <v>#NAME?</v>
      </c>
      <c r="W7" t="e">
        <f ca="1">_xlfn.F.DIST.RT(V7,T7,T8)</f>
        <v>#NAME?</v>
      </c>
      <c r="X7" t="e">
        <f ca="1">S7/(S7+S8)</f>
        <v>#NAME?</v>
      </c>
      <c r="Z7">
        <v>20</v>
      </c>
      <c r="AA7" s="14">
        <f>AVERAGE(E4:E7)</f>
        <v>4.2</v>
      </c>
      <c r="AI7">
        <v>20</v>
      </c>
      <c r="AJ7" s="14">
        <f>AVERAGE(E4:E7)</f>
        <v>4.2</v>
      </c>
      <c r="AT7" t="str">
        <f t="shared" si="4"/>
        <v>Field 2</v>
      </c>
      <c r="AU7" s="47">
        <f t="shared" si="4"/>
        <v>13</v>
      </c>
      <c r="AV7" s="14">
        <f t="shared" si="5"/>
        <v>20.2</v>
      </c>
      <c r="AW7" s="14">
        <f t="shared" si="5"/>
        <v>6.4</v>
      </c>
      <c r="AX7" s="14">
        <f t="shared" si="5"/>
        <v>6</v>
      </c>
      <c r="AY7" s="14">
        <f t="shared" si="5"/>
        <v>5.1999999999999993</v>
      </c>
      <c r="AZ7" s="48">
        <f t="shared" si="5"/>
        <v>3.6</v>
      </c>
      <c r="BA7" s="49">
        <f t="shared" ref="BA7:BA9" si="6">SUMPRODUCT($AU$5:$AZ$5,AU7:AZ7)</f>
        <v>0</v>
      </c>
    </row>
    <row r="8" spans="1:54" x14ac:dyDescent="0.35">
      <c r="I8" t="str">
        <f t="shared" si="2"/>
        <v>Field 4</v>
      </c>
      <c r="J8" s="31">
        <f t="shared" si="0"/>
        <v>7.1</v>
      </c>
      <c r="K8" s="32">
        <f t="shared" si="0"/>
        <v>11.8</v>
      </c>
      <c r="L8" s="32">
        <f t="shared" si="0"/>
        <v>1.7</v>
      </c>
      <c r="M8" s="32">
        <f t="shared" si="0"/>
        <v>0.5</v>
      </c>
      <c r="N8" s="32">
        <f t="shared" si="0"/>
        <v>0.8</v>
      </c>
      <c r="O8" s="33">
        <f t="shared" si="0"/>
        <v>0.2</v>
      </c>
      <c r="P8">
        <f t="shared" si="3"/>
        <v>3.6833333333333331</v>
      </c>
      <c r="R8" t="s">
        <v>37</v>
      </c>
      <c r="S8" t="e">
        <f ca="1"/>
        <v>#NAME?</v>
      </c>
      <c r="T8">
        <f>T9-T6-T7</f>
        <v>15</v>
      </c>
      <c r="U8" t="e">
        <f ca="1">S8/T8</f>
        <v>#NAME?</v>
      </c>
      <c r="Z8">
        <v>25</v>
      </c>
      <c r="AA8" s="14">
        <f>AVERAGE(F4:F7)</f>
        <v>3.9499999999999997</v>
      </c>
      <c r="AI8">
        <v>25</v>
      </c>
      <c r="AJ8" s="14">
        <f>AVERAGE(F4:F7)</f>
        <v>3.9499999999999997</v>
      </c>
      <c r="AT8" t="str">
        <f t="shared" si="4"/>
        <v>Field 3</v>
      </c>
      <c r="AU8" s="47">
        <f t="shared" si="4"/>
        <v>15.6</v>
      </c>
      <c r="AV8" s="14">
        <f t="shared" si="5"/>
        <v>17.7</v>
      </c>
      <c r="AW8" s="14">
        <f t="shared" si="5"/>
        <v>6.1</v>
      </c>
      <c r="AX8" s="14">
        <f t="shared" si="5"/>
        <v>3.9999999999999996</v>
      </c>
      <c r="AY8" s="14">
        <f t="shared" si="5"/>
        <v>3.1</v>
      </c>
      <c r="AZ8" s="48">
        <f t="shared" si="5"/>
        <v>4.0999999999999996</v>
      </c>
      <c r="BA8" s="49">
        <f t="shared" si="6"/>
        <v>0</v>
      </c>
    </row>
    <row r="9" spans="1:54" x14ac:dyDescent="0.35">
      <c r="I9" t="s">
        <v>15</v>
      </c>
      <c r="J9">
        <f>AVERAGE(J5:J8)</f>
        <v>11.350000000000001</v>
      </c>
      <c r="K9">
        <f t="shared" ref="K9:P9" si="7">AVERAGE(K5:K8)</f>
        <v>17.224999999999998</v>
      </c>
      <c r="L9">
        <f t="shared" si="7"/>
        <v>5.625</v>
      </c>
      <c r="M9">
        <f t="shared" si="7"/>
        <v>4.2</v>
      </c>
      <c r="N9">
        <f t="shared" si="7"/>
        <v>3.9499999999999997</v>
      </c>
      <c r="O9">
        <f t="shared" si="7"/>
        <v>3.4249999999999998</v>
      </c>
      <c r="P9">
        <f t="shared" si="7"/>
        <v>7.6291666666666664</v>
      </c>
      <c r="R9" t="s">
        <v>39</v>
      </c>
      <c r="S9">
        <f>DEVSQ(J5:O8)</f>
        <v>776.6895833333333</v>
      </c>
      <c r="T9">
        <f>COUNT(J5:O8)-1</f>
        <v>23</v>
      </c>
      <c r="Z9" s="20">
        <v>30</v>
      </c>
      <c r="AA9" s="26">
        <f>AVERAGE(G4:G7)</f>
        <v>3.4249999999999998</v>
      </c>
      <c r="AB9" s="20"/>
      <c r="AC9" s="20"/>
      <c r="AD9" s="20"/>
      <c r="AE9" s="20"/>
      <c r="AI9" s="20">
        <v>30</v>
      </c>
      <c r="AJ9" s="26">
        <f>AVERAGE(G4:G7)</f>
        <v>3.4249999999999998</v>
      </c>
      <c r="AK9" s="20"/>
      <c r="AL9" s="20"/>
      <c r="AT9" t="str">
        <f t="shared" si="4"/>
        <v>Field 4</v>
      </c>
      <c r="AU9" s="50">
        <f t="shared" si="4"/>
        <v>7.1</v>
      </c>
      <c r="AV9" s="51">
        <f t="shared" si="5"/>
        <v>11.8</v>
      </c>
      <c r="AW9" s="51">
        <f t="shared" si="5"/>
        <v>1.7</v>
      </c>
      <c r="AX9" s="51">
        <f t="shared" si="5"/>
        <v>0.5</v>
      </c>
      <c r="AY9" s="51">
        <f t="shared" si="5"/>
        <v>0.8</v>
      </c>
      <c r="AZ9" s="52">
        <f t="shared" si="5"/>
        <v>0.2</v>
      </c>
      <c r="BA9" s="53">
        <f t="shared" si="6"/>
        <v>0</v>
      </c>
    </row>
    <row r="10" spans="1:54" x14ac:dyDescent="0.35">
      <c r="I10" t="s">
        <v>40</v>
      </c>
      <c r="J10">
        <f>VAR(J5:J8)</f>
        <v>13.856666666666646</v>
      </c>
      <c r="K10">
        <f t="shared" ref="K10:P10" si="8">VAR(K5:K8)</f>
        <v>14.135833333333343</v>
      </c>
      <c r="L10">
        <f t="shared" si="8"/>
        <v>7.7958333333333298</v>
      </c>
      <c r="M10">
        <f t="shared" si="8"/>
        <v>7.1266666666666652</v>
      </c>
      <c r="N10">
        <f t="shared" si="8"/>
        <v>6.5900000000000007</v>
      </c>
      <c r="O10">
        <f t="shared" si="8"/>
        <v>5.5091666666666681</v>
      </c>
      <c r="P10">
        <f t="shared" si="8"/>
        <v>7.0622916666666713</v>
      </c>
      <c r="R10" s="28"/>
      <c r="S10" s="28"/>
      <c r="T10" s="28"/>
      <c r="U10" s="28"/>
      <c r="V10" s="28"/>
      <c r="W10" s="28"/>
      <c r="X10" s="28"/>
      <c r="AB10" t="e">
        <f ca="1">SQRT(U8/COUNT(B4:B7))</f>
        <v>#NAME?</v>
      </c>
      <c r="AC10">
        <f>T8</f>
        <v>15</v>
      </c>
      <c r="AD10" t="e">
        <f ca="1">[1]!QCRIT(COUNT(AA4:AA9),AC10,AG11,2)</f>
        <v>#NAME?</v>
      </c>
      <c r="AE10" t="e">
        <f ca="1">AB10*AD10</f>
        <v>#NAME?</v>
      </c>
      <c r="AK10" t="e">
        <f ca="1">[1]!dfWF(B4:G7,1)</f>
        <v>#NAME?</v>
      </c>
      <c r="AL10" t="e">
        <f ca="1">[1]!QCRIT(COUNT(AJ4:AJ9),AK10,AP11,2)</f>
        <v>#NAME?</v>
      </c>
      <c r="AZ10" t="s">
        <v>59</v>
      </c>
      <c r="BA10" s="46">
        <f>AVERAGE(BA6:BA9)</f>
        <v>0</v>
      </c>
    </row>
    <row r="11" spans="1:54" ht="15" thickBot="1" x14ac:dyDescent="0.4">
      <c r="Z11" t="s">
        <v>65</v>
      </c>
      <c r="AF11" s="2" t="s">
        <v>66</v>
      </c>
      <c r="AG11">
        <v>0.05</v>
      </c>
      <c r="AI11" t="s">
        <v>65</v>
      </c>
      <c r="AO11" s="2" t="s">
        <v>66</v>
      </c>
      <c r="AP11">
        <v>0.05</v>
      </c>
      <c r="AZ11" t="s">
        <v>67</v>
      </c>
      <c r="BA11" s="49">
        <f>STDEV(BA6:BA9)</f>
        <v>0</v>
      </c>
    </row>
    <row r="12" spans="1:54" ht="15" thickTop="1" x14ac:dyDescent="0.35">
      <c r="Z12" s="18" t="s">
        <v>68</v>
      </c>
      <c r="AA12" s="18" t="s">
        <v>69</v>
      </c>
      <c r="AB12" s="18" t="s">
        <v>59</v>
      </c>
      <c r="AC12" s="18" t="s">
        <v>70</v>
      </c>
      <c r="AD12" s="18" t="s">
        <v>49</v>
      </c>
      <c r="AE12" s="18" t="s">
        <v>50</v>
      </c>
      <c r="AF12" s="18" t="s">
        <v>42</v>
      </c>
      <c r="AG12" s="18" t="s">
        <v>71</v>
      </c>
      <c r="AI12" s="18" t="s">
        <v>68</v>
      </c>
      <c r="AJ12" s="18" t="s">
        <v>69</v>
      </c>
      <c r="AK12" s="18" t="s">
        <v>59</v>
      </c>
      <c r="AL12" s="18" t="s">
        <v>47</v>
      </c>
      <c r="AM12" s="18" t="s">
        <v>70</v>
      </c>
      <c r="AN12" s="18" t="s">
        <v>49</v>
      </c>
      <c r="AO12" s="18" t="s">
        <v>50</v>
      </c>
      <c r="AP12" s="18" t="s">
        <v>42</v>
      </c>
      <c r="AQ12" s="18" t="s">
        <v>61</v>
      </c>
      <c r="AR12" s="18" t="s">
        <v>71</v>
      </c>
      <c r="AZ12" t="s">
        <v>47</v>
      </c>
      <c r="BA12" s="53">
        <f>BA11/SQRT(COUNTA(BA6:BA9))</f>
        <v>0</v>
      </c>
    </row>
    <row r="13" spans="1:54" x14ac:dyDescent="0.35">
      <c r="Z13" s="28">
        <f>Z4</f>
        <v>5</v>
      </c>
      <c r="AA13" s="28">
        <f>Z5</f>
        <v>10</v>
      </c>
      <c r="AB13" s="28">
        <f>ABS(AA4-AA5)</f>
        <v>5.8749999999999964</v>
      </c>
      <c r="AC13" s="28" t="e">
        <f ca="1">AB13/AB$10</f>
        <v>#NAME?</v>
      </c>
      <c r="AD13" s="28" t="e">
        <f ca="1">AB13-AE$10</f>
        <v>#NAME?</v>
      </c>
      <c r="AE13" s="28" t="e">
        <f ca="1">AB13+AE$10</f>
        <v>#NAME?</v>
      </c>
      <c r="AF13" s="28" t="e">
        <f ca="1">[1]!QDIST(AC13,COUNT(AA$4:AA$9),AC$10)</f>
        <v>#NAME?</v>
      </c>
      <c r="AG13" s="28" t="e">
        <f ca="1">AC13/SQRT(COUNT(B$4:B$7))</f>
        <v>#NAME?</v>
      </c>
      <c r="AI13" s="28">
        <f>AI4</f>
        <v>5</v>
      </c>
      <c r="AJ13" s="28">
        <f>AI5</f>
        <v>10</v>
      </c>
      <c r="AK13" s="28">
        <f>ABS(AJ4-AJ5)</f>
        <v>5.8749999999999964</v>
      </c>
      <c r="AL13" s="28" t="e">
        <f t="array" aca="1" ref="AL13" ca="1">[1]!STDERR([1]!MSUB(B4:B7,C4:C7))</f>
        <v>#NAME?</v>
      </c>
      <c r="AM13" s="28" t="e">
        <f ca="1">AK13/AL13</f>
        <v>#NAME?</v>
      </c>
      <c r="AN13" s="28" t="e">
        <f ca="1">AK13-AQ13</f>
        <v>#NAME?</v>
      </c>
      <c r="AO13" s="28" t="e">
        <f ca="1">AK13+AQ13</f>
        <v>#NAME?</v>
      </c>
      <c r="AP13" s="28" t="e">
        <f ca="1">[1]!QDIST(AM13,COUNT(AJ$4:AJ$9),AK$10)</f>
        <v>#NAME?</v>
      </c>
      <c r="AQ13" s="28" t="e">
        <f ca="1">AL13*AL$10</f>
        <v>#NAME?</v>
      </c>
      <c r="AR13" s="28" t="e">
        <f ca="1">AM13/SQRT(COUNT(B$4:B$7))</f>
        <v>#NAME?</v>
      </c>
    </row>
    <row r="14" spans="1:54" ht="15" thickBot="1" x14ac:dyDescent="0.4">
      <c r="Z14">
        <f>Z4</f>
        <v>5</v>
      </c>
      <c r="AA14">
        <f>Z6</f>
        <v>15</v>
      </c>
      <c r="AB14">
        <f>ABS(AA4-AA6)</f>
        <v>5.7250000000000014</v>
      </c>
      <c r="AC14" t="e">
        <f t="shared" ref="AC14:AC27" ca="1" si="9">AB14/AB$10</f>
        <v>#NAME?</v>
      </c>
      <c r="AD14" t="e">
        <f t="shared" ref="AD14:AD27" ca="1" si="10">AB14-AE$10</f>
        <v>#NAME?</v>
      </c>
      <c r="AE14" t="e">
        <f t="shared" ref="AE14:AE27" ca="1" si="11">AB14+AE$10</f>
        <v>#NAME?</v>
      </c>
      <c r="AF14" t="e">
        <f ca="1">[1]!QDIST(AC14,COUNT(AA$4:AA$9),AC$10)</f>
        <v>#NAME?</v>
      </c>
      <c r="AG14" t="e">
        <f t="shared" ref="AG14:AG27" ca="1" si="12">AC14/SQRT(COUNT(B$4:B$7))</f>
        <v>#NAME?</v>
      </c>
      <c r="AI14">
        <f>AI4</f>
        <v>5</v>
      </c>
      <c r="AJ14">
        <f>AI6</f>
        <v>15</v>
      </c>
      <c r="AK14">
        <f>ABS(AJ4-AJ6)</f>
        <v>5.7250000000000014</v>
      </c>
      <c r="AL14" t="e">
        <f t="array" aca="1" ref="AL14" ca="1">[1]!STDERR([1]!MSUB(B4:B7,D4:D7))</f>
        <v>#NAME?</v>
      </c>
      <c r="AM14" t="e">
        <f t="shared" ref="AM14:AM27" ca="1" si="13">AK14/AL14</f>
        <v>#NAME?</v>
      </c>
      <c r="AN14" t="e">
        <f t="shared" ref="AN14:AN27" ca="1" si="14">AK14-AQ14</f>
        <v>#NAME?</v>
      </c>
      <c r="AO14" t="e">
        <f t="shared" ref="AO14:AO27" ca="1" si="15">AK14+AQ14</f>
        <v>#NAME?</v>
      </c>
      <c r="AP14" t="e">
        <f ca="1">[1]!QDIST(AM14,COUNT(AJ$4:AJ$9),AK$10)</f>
        <v>#NAME?</v>
      </c>
      <c r="AQ14" t="e">
        <f t="shared" ref="AQ14:AQ27" ca="1" si="16">AL14*AL$10</f>
        <v>#NAME?</v>
      </c>
      <c r="AR14" t="e">
        <f t="shared" ref="AR14:AR27" ca="1" si="17">AM14/SQRT(COUNT(B$4:B$7))</f>
        <v>#NAME?</v>
      </c>
      <c r="AT14" t="s">
        <v>72</v>
      </c>
      <c r="AW14" t="s">
        <v>17</v>
      </c>
      <c r="AX14">
        <v>0.05</v>
      </c>
    </row>
    <row r="15" spans="1:54" ht="15" thickTop="1" x14ac:dyDescent="0.35">
      <c r="Z15">
        <f>Z4</f>
        <v>5</v>
      </c>
      <c r="AA15">
        <f>Z7</f>
        <v>20</v>
      </c>
      <c r="AB15">
        <f>ABS(AA4-AA7)</f>
        <v>7.1500000000000012</v>
      </c>
      <c r="AC15" t="e">
        <f t="shared" ca="1" si="9"/>
        <v>#NAME?</v>
      </c>
      <c r="AD15" t="e">
        <f t="shared" ca="1" si="10"/>
        <v>#NAME?</v>
      </c>
      <c r="AE15" t="e">
        <f t="shared" ca="1" si="11"/>
        <v>#NAME?</v>
      </c>
      <c r="AF15" t="e">
        <f ca="1">[1]!QDIST(AC15,COUNT(AA$4:AA$9),AC$10)</f>
        <v>#NAME?</v>
      </c>
      <c r="AG15" t="e">
        <f t="shared" ca="1" si="12"/>
        <v>#NAME?</v>
      </c>
      <c r="AI15">
        <f>AI4</f>
        <v>5</v>
      </c>
      <c r="AJ15">
        <f>AI7</f>
        <v>20</v>
      </c>
      <c r="AK15">
        <f>ABS(AJ4-AJ7)</f>
        <v>7.1500000000000012</v>
      </c>
      <c r="AL15" t="e">
        <f t="array" aca="1" ref="AL15" ca="1">[1]!STDERR([1]!MSUB(B4:B7,E4:E7))</f>
        <v>#NAME?</v>
      </c>
      <c r="AM15" t="e">
        <f t="shared" ca="1" si="13"/>
        <v>#NAME?</v>
      </c>
      <c r="AN15" t="e">
        <f t="shared" ca="1" si="14"/>
        <v>#NAME?</v>
      </c>
      <c r="AO15" t="e">
        <f t="shared" ca="1" si="15"/>
        <v>#NAME?</v>
      </c>
      <c r="AP15" t="e">
        <f ca="1">[1]!QDIST(AM15,COUNT(AJ$4:AJ$9),AK$10)</f>
        <v>#NAME?</v>
      </c>
      <c r="AQ15" t="e">
        <f t="shared" ca="1" si="16"/>
        <v>#NAME?</v>
      </c>
      <c r="AR15" t="e">
        <f t="shared" ca="1" si="17"/>
        <v>#NAME?</v>
      </c>
      <c r="AT15" s="18" t="s">
        <v>59</v>
      </c>
      <c r="AU15" s="18" t="s">
        <v>47</v>
      </c>
      <c r="AV15" s="18" t="s">
        <v>73</v>
      </c>
      <c r="AW15" s="18" t="s">
        <v>23</v>
      </c>
      <c r="AX15" s="18" t="s">
        <v>42</v>
      </c>
      <c r="AY15" s="18" t="s">
        <v>43</v>
      </c>
      <c r="AZ15" s="18" t="s">
        <v>74</v>
      </c>
      <c r="BA15" s="18" t="s">
        <v>75</v>
      </c>
    </row>
    <row r="16" spans="1:54" x14ac:dyDescent="0.35">
      <c r="Z16">
        <f>Z4</f>
        <v>5</v>
      </c>
      <c r="AA16">
        <f>Z8</f>
        <v>25</v>
      </c>
      <c r="AB16">
        <f>ABS(AA4-AA8)</f>
        <v>7.4000000000000021</v>
      </c>
      <c r="AC16" t="e">
        <f t="shared" ca="1" si="9"/>
        <v>#NAME?</v>
      </c>
      <c r="AD16" t="e">
        <f t="shared" ca="1" si="10"/>
        <v>#NAME?</v>
      </c>
      <c r="AE16" t="e">
        <f t="shared" ca="1" si="11"/>
        <v>#NAME?</v>
      </c>
      <c r="AF16" t="e">
        <f ca="1">[1]!QDIST(AC16,COUNT(AA$4:AA$9),AC$10)</f>
        <v>#NAME?</v>
      </c>
      <c r="AG16" t="e">
        <f t="shared" ca="1" si="12"/>
        <v>#NAME?</v>
      </c>
      <c r="AI16">
        <f>AI4</f>
        <v>5</v>
      </c>
      <c r="AJ16">
        <f>AI8</f>
        <v>25</v>
      </c>
      <c r="AK16">
        <f>ABS(AJ4-AJ8)</f>
        <v>7.4000000000000021</v>
      </c>
      <c r="AL16" t="e">
        <f t="array" aca="1" ref="AL16" ca="1">[1]!STDERR([1]!MSUB(B4:B7,F4:F7))</f>
        <v>#NAME?</v>
      </c>
      <c r="AM16" t="e">
        <f t="shared" ca="1" si="13"/>
        <v>#NAME?</v>
      </c>
      <c r="AN16" t="e">
        <f t="shared" ca="1" si="14"/>
        <v>#NAME?</v>
      </c>
      <c r="AO16" t="e">
        <f t="shared" ca="1" si="15"/>
        <v>#NAME?</v>
      </c>
      <c r="AP16" t="e">
        <f ca="1">[1]!QDIST(AM16,COUNT(AJ$4:AJ$9),AK$10)</f>
        <v>#NAME?</v>
      </c>
      <c r="AQ16" t="e">
        <f t="shared" ca="1" si="16"/>
        <v>#NAME?</v>
      </c>
      <c r="AR16" t="e">
        <f t="shared" ca="1" si="17"/>
        <v>#NAME?</v>
      </c>
      <c r="AT16" s="54">
        <f>BA10</f>
        <v>0</v>
      </c>
      <c r="AU16" s="54">
        <f>BA12</f>
        <v>0</v>
      </c>
      <c r="AV16" s="54" t="e">
        <f>AT16/AU16</f>
        <v>#DIV/0!</v>
      </c>
      <c r="AW16" s="54">
        <f>COUNTA(BA6:BA9)-1</f>
        <v>3</v>
      </c>
      <c r="AX16" s="54" t="e">
        <f>_xlfn.T.DIST.2T(ABS(AV16),AW16)</f>
        <v>#DIV/0!</v>
      </c>
      <c r="AY16" s="55" t="e">
        <f>IF(AX16&lt;AX14,"yes","no")</f>
        <v>#DIV/0!</v>
      </c>
      <c r="AZ16" s="54" t="e">
        <f>ABS(BA10)/BA11</f>
        <v>#DIV/0!</v>
      </c>
      <c r="BA16" s="54">
        <f>SQRT(AT16^2/(AT16^2+AW16))</f>
        <v>0</v>
      </c>
      <c r="BB16" s="2"/>
    </row>
    <row r="17" spans="26:44" x14ac:dyDescent="0.35">
      <c r="Z17">
        <f>Z4</f>
        <v>5</v>
      </c>
      <c r="AA17">
        <f>Z9</f>
        <v>30</v>
      </c>
      <c r="AB17">
        <f>ABS(AA4-AA9)</f>
        <v>7.9250000000000016</v>
      </c>
      <c r="AC17" t="e">
        <f t="shared" ca="1" si="9"/>
        <v>#NAME?</v>
      </c>
      <c r="AD17" t="e">
        <f t="shared" ca="1" si="10"/>
        <v>#NAME?</v>
      </c>
      <c r="AE17" t="e">
        <f t="shared" ca="1" si="11"/>
        <v>#NAME?</v>
      </c>
      <c r="AF17" t="e">
        <f ca="1">[1]!QDIST(AC17,COUNT(AA$4:AA$9),AC$10)</f>
        <v>#NAME?</v>
      </c>
      <c r="AG17" t="e">
        <f t="shared" ca="1" si="12"/>
        <v>#NAME?</v>
      </c>
      <c r="AI17">
        <f>AI4</f>
        <v>5</v>
      </c>
      <c r="AJ17">
        <f>AI9</f>
        <v>30</v>
      </c>
      <c r="AK17">
        <f>ABS(AJ4-AJ9)</f>
        <v>7.9250000000000016</v>
      </c>
      <c r="AL17" t="e">
        <f t="array" aca="1" ref="AL17" ca="1">[1]!STDERR([1]!MSUB(B4:B7,G4:G7))</f>
        <v>#NAME?</v>
      </c>
      <c r="AM17" t="e">
        <f t="shared" ca="1" si="13"/>
        <v>#NAME?</v>
      </c>
      <c r="AN17" t="e">
        <f t="shared" ca="1" si="14"/>
        <v>#NAME?</v>
      </c>
      <c r="AO17" t="e">
        <f t="shared" ca="1" si="15"/>
        <v>#NAME?</v>
      </c>
      <c r="AP17" t="e">
        <f ca="1">[1]!QDIST(AM17,COUNT(AJ$4:AJ$9),AK$10)</f>
        <v>#NAME?</v>
      </c>
      <c r="AQ17" t="e">
        <f t="shared" ca="1" si="16"/>
        <v>#NAME?</v>
      </c>
      <c r="AR17" t="e">
        <f t="shared" ca="1" si="17"/>
        <v>#NAME?</v>
      </c>
    </row>
    <row r="18" spans="26:44" x14ac:dyDescent="0.35">
      <c r="Z18">
        <f>Z5</f>
        <v>10</v>
      </c>
      <c r="AA18">
        <f>Z6</f>
        <v>15</v>
      </c>
      <c r="AB18">
        <f>ABS(AA5-AA6)</f>
        <v>11.599999999999998</v>
      </c>
      <c r="AC18" t="e">
        <f t="shared" ca="1" si="9"/>
        <v>#NAME?</v>
      </c>
      <c r="AD18" t="e">
        <f t="shared" ca="1" si="10"/>
        <v>#NAME?</v>
      </c>
      <c r="AE18" t="e">
        <f t="shared" ca="1" si="11"/>
        <v>#NAME?</v>
      </c>
      <c r="AF18" t="e">
        <f ca="1">[1]!QDIST(AC18,COUNT(AA$4:AA$9),AC$10)</f>
        <v>#NAME?</v>
      </c>
      <c r="AG18" t="e">
        <f t="shared" ca="1" si="12"/>
        <v>#NAME?</v>
      </c>
      <c r="AI18">
        <f>AI5</f>
        <v>10</v>
      </c>
      <c r="AJ18">
        <f>AI6</f>
        <v>15</v>
      </c>
      <c r="AK18">
        <f>ABS(AJ5-AJ6)</f>
        <v>11.599999999999998</v>
      </c>
      <c r="AL18" t="e">
        <f t="array" aca="1" ref="AL18" ca="1">[1]!STDERR([1]!MSUB(C4:C7,D4:D7))</f>
        <v>#NAME?</v>
      </c>
      <c r="AM18" t="e">
        <f t="shared" ca="1" si="13"/>
        <v>#NAME?</v>
      </c>
      <c r="AN18" t="e">
        <f t="shared" ca="1" si="14"/>
        <v>#NAME?</v>
      </c>
      <c r="AO18" t="e">
        <f t="shared" ca="1" si="15"/>
        <v>#NAME?</v>
      </c>
      <c r="AP18" t="e">
        <f ca="1">[1]!QDIST(AM18,COUNT(AJ$4:AJ$9),AK$10)</f>
        <v>#NAME?</v>
      </c>
      <c r="AQ18" t="e">
        <f t="shared" ca="1" si="16"/>
        <v>#NAME?</v>
      </c>
      <c r="AR18" t="e">
        <f t="shared" ca="1" si="17"/>
        <v>#NAME?</v>
      </c>
    </row>
    <row r="19" spans="26:44" x14ac:dyDescent="0.35">
      <c r="Z19">
        <f>Z5</f>
        <v>10</v>
      </c>
      <c r="AA19">
        <f>Z7</f>
        <v>20</v>
      </c>
      <c r="AB19">
        <f>ABS(AA5-AA7)</f>
        <v>13.024999999999999</v>
      </c>
      <c r="AC19" t="e">
        <f t="shared" ca="1" si="9"/>
        <v>#NAME?</v>
      </c>
      <c r="AD19" t="e">
        <f t="shared" ca="1" si="10"/>
        <v>#NAME?</v>
      </c>
      <c r="AE19" t="e">
        <f t="shared" ca="1" si="11"/>
        <v>#NAME?</v>
      </c>
      <c r="AF19" t="e">
        <f ca="1">[1]!QDIST(AC19,COUNT(AA$4:AA$9),AC$10)</f>
        <v>#NAME?</v>
      </c>
      <c r="AG19" t="e">
        <f t="shared" ca="1" si="12"/>
        <v>#NAME?</v>
      </c>
      <c r="AI19">
        <f>AI5</f>
        <v>10</v>
      </c>
      <c r="AJ19">
        <f>AI7</f>
        <v>20</v>
      </c>
      <c r="AK19">
        <f>ABS(AJ5-AJ7)</f>
        <v>13.024999999999999</v>
      </c>
      <c r="AL19" t="e">
        <f t="array" aca="1" ref="AL19" ca="1">[1]!STDERR([1]!MSUB(C4:C7,E4:E7))</f>
        <v>#NAME?</v>
      </c>
      <c r="AM19" t="e">
        <f t="shared" ca="1" si="13"/>
        <v>#NAME?</v>
      </c>
      <c r="AN19" t="e">
        <f t="shared" ca="1" si="14"/>
        <v>#NAME?</v>
      </c>
      <c r="AO19" t="e">
        <f t="shared" ca="1" si="15"/>
        <v>#NAME?</v>
      </c>
      <c r="AP19" t="e">
        <f ca="1">[1]!QDIST(AM19,COUNT(AJ$4:AJ$9),AK$10)</f>
        <v>#NAME?</v>
      </c>
      <c r="AQ19" t="e">
        <f t="shared" ca="1" si="16"/>
        <v>#NAME?</v>
      </c>
      <c r="AR19" t="e">
        <f t="shared" ca="1" si="17"/>
        <v>#NAME?</v>
      </c>
    </row>
    <row r="20" spans="26:44" x14ac:dyDescent="0.35">
      <c r="Z20">
        <f>Z5</f>
        <v>10</v>
      </c>
      <c r="AA20">
        <f>Z8</f>
        <v>25</v>
      </c>
      <c r="AB20">
        <f>ABS(AA5-AA8)</f>
        <v>13.274999999999999</v>
      </c>
      <c r="AC20" t="e">
        <f t="shared" ca="1" si="9"/>
        <v>#NAME?</v>
      </c>
      <c r="AD20" t="e">
        <f t="shared" ca="1" si="10"/>
        <v>#NAME?</v>
      </c>
      <c r="AE20" t="e">
        <f t="shared" ca="1" si="11"/>
        <v>#NAME?</v>
      </c>
      <c r="AF20" t="e">
        <f ca="1">[1]!QDIST(AC20,COUNT(AA$4:AA$9),AC$10)</f>
        <v>#NAME?</v>
      </c>
      <c r="AG20" t="e">
        <f t="shared" ca="1" si="12"/>
        <v>#NAME?</v>
      </c>
      <c r="AI20">
        <f>AI5</f>
        <v>10</v>
      </c>
      <c r="AJ20">
        <f>AI8</f>
        <v>25</v>
      </c>
      <c r="AK20">
        <f>ABS(AJ5-AJ8)</f>
        <v>13.274999999999999</v>
      </c>
      <c r="AL20" t="e">
        <f t="array" aca="1" ref="AL20" ca="1">[1]!STDERR([1]!MSUB(C4:C7,F4:F7))</f>
        <v>#NAME?</v>
      </c>
      <c r="AM20" t="e">
        <f t="shared" ca="1" si="13"/>
        <v>#NAME?</v>
      </c>
      <c r="AN20" t="e">
        <f t="shared" ca="1" si="14"/>
        <v>#NAME?</v>
      </c>
      <c r="AO20" t="e">
        <f t="shared" ca="1" si="15"/>
        <v>#NAME?</v>
      </c>
      <c r="AP20" t="e">
        <f ca="1">[1]!QDIST(AM20,COUNT(AJ$4:AJ$9),AK$10)</f>
        <v>#NAME?</v>
      </c>
      <c r="AQ20" t="e">
        <f t="shared" ca="1" si="16"/>
        <v>#NAME?</v>
      </c>
      <c r="AR20" t="e">
        <f t="shared" ca="1" si="17"/>
        <v>#NAME?</v>
      </c>
    </row>
    <row r="21" spans="26:44" x14ac:dyDescent="0.35">
      <c r="Z21">
        <f>Z5</f>
        <v>10</v>
      </c>
      <c r="AA21">
        <f>Z9</f>
        <v>30</v>
      </c>
      <c r="AB21">
        <f>ABS(AA5-AA9)</f>
        <v>13.799999999999997</v>
      </c>
      <c r="AC21" t="e">
        <f t="shared" ca="1" si="9"/>
        <v>#NAME?</v>
      </c>
      <c r="AD21" t="e">
        <f t="shared" ca="1" si="10"/>
        <v>#NAME?</v>
      </c>
      <c r="AE21" t="e">
        <f t="shared" ca="1" si="11"/>
        <v>#NAME?</v>
      </c>
      <c r="AF21" t="e">
        <f ca="1">[1]!QDIST(AC21,COUNT(AA$4:AA$9),AC$10)</f>
        <v>#NAME?</v>
      </c>
      <c r="AG21" t="e">
        <f t="shared" ca="1" si="12"/>
        <v>#NAME?</v>
      </c>
      <c r="AI21">
        <f>AI5</f>
        <v>10</v>
      </c>
      <c r="AJ21">
        <f>AI9</f>
        <v>30</v>
      </c>
      <c r="AK21">
        <f>ABS(AJ5-AJ9)</f>
        <v>13.799999999999997</v>
      </c>
      <c r="AL21" t="e">
        <f t="array" aca="1" ref="AL21" ca="1">[1]!STDERR([1]!MSUB(C4:C7,G4:G7))</f>
        <v>#NAME?</v>
      </c>
      <c r="AM21" t="e">
        <f t="shared" ca="1" si="13"/>
        <v>#NAME?</v>
      </c>
      <c r="AN21" t="e">
        <f t="shared" ca="1" si="14"/>
        <v>#NAME?</v>
      </c>
      <c r="AO21" t="e">
        <f t="shared" ca="1" si="15"/>
        <v>#NAME?</v>
      </c>
      <c r="AP21" t="e">
        <f ca="1">[1]!QDIST(AM21,COUNT(AJ$4:AJ$9),AK$10)</f>
        <v>#NAME?</v>
      </c>
      <c r="AQ21" t="e">
        <f t="shared" ca="1" si="16"/>
        <v>#NAME?</v>
      </c>
      <c r="AR21" t="e">
        <f t="shared" ca="1" si="17"/>
        <v>#NAME?</v>
      </c>
    </row>
    <row r="22" spans="26:44" x14ac:dyDescent="0.35">
      <c r="Z22">
        <f>Z6</f>
        <v>15</v>
      </c>
      <c r="AA22">
        <f>Z7</f>
        <v>20</v>
      </c>
      <c r="AB22">
        <f>ABS(AA6-AA7)</f>
        <v>1.4249999999999998</v>
      </c>
      <c r="AC22" t="e">
        <f t="shared" ca="1" si="9"/>
        <v>#NAME?</v>
      </c>
      <c r="AD22" t="e">
        <f t="shared" ca="1" si="10"/>
        <v>#NAME?</v>
      </c>
      <c r="AE22" t="e">
        <f t="shared" ca="1" si="11"/>
        <v>#NAME?</v>
      </c>
      <c r="AF22" t="e">
        <f ca="1">[1]!QDIST(AC22,COUNT(AA$4:AA$9),AC$10)</f>
        <v>#NAME?</v>
      </c>
      <c r="AG22" t="e">
        <f t="shared" ca="1" si="12"/>
        <v>#NAME?</v>
      </c>
      <c r="AI22">
        <f>AI6</f>
        <v>15</v>
      </c>
      <c r="AJ22">
        <f>AI7</f>
        <v>20</v>
      </c>
      <c r="AK22">
        <f>ABS(AJ6-AJ7)</f>
        <v>1.4249999999999998</v>
      </c>
      <c r="AL22" t="e">
        <f t="array" aca="1" ref="AL22" ca="1">[1]!STDERR([1]!MSUB(D4:D7,E4:E7))</f>
        <v>#NAME?</v>
      </c>
      <c r="AM22" t="e">
        <f t="shared" ca="1" si="13"/>
        <v>#NAME?</v>
      </c>
      <c r="AN22" t="e">
        <f t="shared" ca="1" si="14"/>
        <v>#NAME?</v>
      </c>
      <c r="AO22" t="e">
        <f t="shared" ca="1" si="15"/>
        <v>#NAME?</v>
      </c>
      <c r="AP22" t="e">
        <f ca="1">[1]!QDIST(AM22,COUNT(AJ$4:AJ$9),AK$10)</f>
        <v>#NAME?</v>
      </c>
      <c r="AQ22" t="e">
        <f t="shared" ca="1" si="16"/>
        <v>#NAME?</v>
      </c>
      <c r="AR22" t="e">
        <f t="shared" ca="1" si="17"/>
        <v>#NAME?</v>
      </c>
    </row>
    <row r="23" spans="26:44" x14ac:dyDescent="0.35">
      <c r="Z23">
        <f>Z6</f>
        <v>15</v>
      </c>
      <c r="AA23">
        <f>Z8</f>
        <v>25</v>
      </c>
      <c r="AB23">
        <f>ABS(AA6-AA8)</f>
        <v>1.6750000000000003</v>
      </c>
      <c r="AC23" t="e">
        <f t="shared" ca="1" si="9"/>
        <v>#NAME?</v>
      </c>
      <c r="AD23" t="e">
        <f t="shared" ca="1" si="10"/>
        <v>#NAME?</v>
      </c>
      <c r="AE23" t="e">
        <f t="shared" ca="1" si="11"/>
        <v>#NAME?</v>
      </c>
      <c r="AF23" t="e">
        <f ca="1">[1]!QDIST(AC23,COUNT(AA$4:AA$9),AC$10)</f>
        <v>#NAME?</v>
      </c>
      <c r="AG23" t="e">
        <f t="shared" ca="1" si="12"/>
        <v>#NAME?</v>
      </c>
      <c r="AI23">
        <f>AI6</f>
        <v>15</v>
      </c>
      <c r="AJ23">
        <f>AI8</f>
        <v>25</v>
      </c>
      <c r="AK23">
        <f>ABS(AJ6-AJ8)</f>
        <v>1.6750000000000003</v>
      </c>
      <c r="AL23" t="e">
        <f t="array" aca="1" ref="AL23" ca="1">[1]!STDERR([1]!MSUB(D4:D7,F4:F7))</f>
        <v>#NAME?</v>
      </c>
      <c r="AM23" t="e">
        <f t="shared" ca="1" si="13"/>
        <v>#NAME?</v>
      </c>
      <c r="AN23" t="e">
        <f t="shared" ca="1" si="14"/>
        <v>#NAME?</v>
      </c>
      <c r="AO23" t="e">
        <f t="shared" ca="1" si="15"/>
        <v>#NAME?</v>
      </c>
      <c r="AP23" t="e">
        <f ca="1">[1]!QDIST(AM23,COUNT(AJ$4:AJ$9),AK$10)</f>
        <v>#NAME?</v>
      </c>
      <c r="AQ23" t="e">
        <f t="shared" ca="1" si="16"/>
        <v>#NAME?</v>
      </c>
      <c r="AR23" t="e">
        <f t="shared" ca="1" si="17"/>
        <v>#NAME?</v>
      </c>
    </row>
    <row r="24" spans="26:44" x14ac:dyDescent="0.35">
      <c r="Z24">
        <f>Z6</f>
        <v>15</v>
      </c>
      <c r="AA24">
        <f>Z9</f>
        <v>30</v>
      </c>
      <c r="AB24">
        <f>ABS(AA6-AA9)</f>
        <v>2.2000000000000002</v>
      </c>
      <c r="AC24" t="e">
        <f t="shared" ca="1" si="9"/>
        <v>#NAME?</v>
      </c>
      <c r="AD24" t="e">
        <f t="shared" ca="1" si="10"/>
        <v>#NAME?</v>
      </c>
      <c r="AE24" t="e">
        <f t="shared" ca="1" si="11"/>
        <v>#NAME?</v>
      </c>
      <c r="AF24" t="e">
        <f ca="1">[1]!QDIST(AC24,COUNT(AA$4:AA$9),AC$10)</f>
        <v>#NAME?</v>
      </c>
      <c r="AG24" t="e">
        <f t="shared" ca="1" si="12"/>
        <v>#NAME?</v>
      </c>
      <c r="AI24">
        <f>AI6</f>
        <v>15</v>
      </c>
      <c r="AJ24">
        <f>AI9</f>
        <v>30</v>
      </c>
      <c r="AK24">
        <f>ABS(AJ6-AJ9)</f>
        <v>2.2000000000000002</v>
      </c>
      <c r="AL24" t="e">
        <f t="array" aca="1" ref="AL24" ca="1">[1]!STDERR([1]!MSUB(D4:D7,G4:G7))</f>
        <v>#NAME?</v>
      </c>
      <c r="AM24" t="e">
        <f t="shared" ca="1" si="13"/>
        <v>#NAME?</v>
      </c>
      <c r="AN24" t="e">
        <f t="shared" ca="1" si="14"/>
        <v>#NAME?</v>
      </c>
      <c r="AO24" t="e">
        <f t="shared" ca="1" si="15"/>
        <v>#NAME?</v>
      </c>
      <c r="AP24" t="e">
        <f ca="1">[1]!QDIST(AM24,COUNT(AJ$4:AJ$9),AK$10)</f>
        <v>#NAME?</v>
      </c>
      <c r="AQ24" t="e">
        <f t="shared" ca="1" si="16"/>
        <v>#NAME?</v>
      </c>
      <c r="AR24" t="e">
        <f t="shared" ca="1" si="17"/>
        <v>#NAME?</v>
      </c>
    </row>
    <row r="25" spans="26:44" x14ac:dyDescent="0.35">
      <c r="Z25">
        <f>Z7</f>
        <v>20</v>
      </c>
      <c r="AA25">
        <f>Z8</f>
        <v>25</v>
      </c>
      <c r="AB25">
        <f>ABS(AA7-AA8)</f>
        <v>0.25000000000000044</v>
      </c>
      <c r="AC25" t="e">
        <f t="shared" ca="1" si="9"/>
        <v>#NAME?</v>
      </c>
      <c r="AD25" t="e">
        <f t="shared" ca="1" si="10"/>
        <v>#NAME?</v>
      </c>
      <c r="AE25" t="e">
        <f t="shared" ca="1" si="11"/>
        <v>#NAME?</v>
      </c>
      <c r="AF25" t="e">
        <f ca="1">[1]!QDIST(AC25,COUNT(AA$4:AA$9),AC$10)</f>
        <v>#NAME?</v>
      </c>
      <c r="AG25" t="e">
        <f t="shared" ca="1" si="12"/>
        <v>#NAME?</v>
      </c>
      <c r="AI25">
        <f>AI7</f>
        <v>20</v>
      </c>
      <c r="AJ25">
        <f>AI8</f>
        <v>25</v>
      </c>
      <c r="AK25">
        <f>ABS(AJ7-AJ8)</f>
        <v>0.25000000000000044</v>
      </c>
      <c r="AL25" t="e">
        <f t="array" aca="1" ref="AL25" ca="1">[1]!STDERR([1]!MSUB(E4:E7,F4:F7))</f>
        <v>#NAME?</v>
      </c>
      <c r="AM25" t="e">
        <f t="shared" ca="1" si="13"/>
        <v>#NAME?</v>
      </c>
      <c r="AN25" t="e">
        <f t="shared" ca="1" si="14"/>
        <v>#NAME?</v>
      </c>
      <c r="AO25" t="e">
        <f t="shared" ca="1" si="15"/>
        <v>#NAME?</v>
      </c>
      <c r="AP25" t="e">
        <f ca="1">[1]!QDIST(AM25,COUNT(AJ$4:AJ$9),AK$10)</f>
        <v>#NAME?</v>
      </c>
      <c r="AQ25" t="e">
        <f t="shared" ca="1" si="16"/>
        <v>#NAME?</v>
      </c>
      <c r="AR25" t="e">
        <f t="shared" ca="1" si="17"/>
        <v>#NAME?</v>
      </c>
    </row>
    <row r="26" spans="26:44" x14ac:dyDescent="0.35">
      <c r="Z26">
        <f>Z7</f>
        <v>20</v>
      </c>
      <c r="AA26">
        <f>Z9</f>
        <v>30</v>
      </c>
      <c r="AB26">
        <f>ABS(AA7-AA9)</f>
        <v>0.77500000000000036</v>
      </c>
      <c r="AC26" t="e">
        <f t="shared" ca="1" si="9"/>
        <v>#NAME?</v>
      </c>
      <c r="AD26" t="e">
        <f t="shared" ca="1" si="10"/>
        <v>#NAME?</v>
      </c>
      <c r="AE26" t="e">
        <f t="shared" ca="1" si="11"/>
        <v>#NAME?</v>
      </c>
      <c r="AF26" t="e">
        <f ca="1">[1]!QDIST(AC26,COUNT(AA$4:AA$9),AC$10)</f>
        <v>#NAME?</v>
      </c>
      <c r="AG26" t="e">
        <f t="shared" ca="1" si="12"/>
        <v>#NAME?</v>
      </c>
      <c r="AI26">
        <f>AI7</f>
        <v>20</v>
      </c>
      <c r="AJ26">
        <f>AI9</f>
        <v>30</v>
      </c>
      <c r="AK26">
        <f>ABS(AJ7-AJ9)</f>
        <v>0.77500000000000036</v>
      </c>
      <c r="AL26" t="e">
        <f t="array" aca="1" ref="AL26" ca="1">[1]!STDERR([1]!MSUB(E4:E7,G4:G7))</f>
        <v>#NAME?</v>
      </c>
      <c r="AM26" t="e">
        <f t="shared" ca="1" si="13"/>
        <v>#NAME?</v>
      </c>
      <c r="AN26" t="e">
        <f t="shared" ca="1" si="14"/>
        <v>#NAME?</v>
      </c>
      <c r="AO26" t="e">
        <f t="shared" ca="1" si="15"/>
        <v>#NAME?</v>
      </c>
      <c r="AP26" t="e">
        <f ca="1">[1]!QDIST(AM26,COUNT(AJ$4:AJ$9),AK$10)</f>
        <v>#NAME?</v>
      </c>
      <c r="AQ26" t="e">
        <f t="shared" ca="1" si="16"/>
        <v>#NAME?</v>
      </c>
      <c r="AR26" t="e">
        <f t="shared" ca="1" si="17"/>
        <v>#NAME?</v>
      </c>
    </row>
    <row r="27" spans="26:44" x14ac:dyDescent="0.35">
      <c r="Z27" s="20">
        <f>Z8</f>
        <v>25</v>
      </c>
      <c r="AA27" s="20">
        <f>Z9</f>
        <v>30</v>
      </c>
      <c r="AB27" s="20">
        <f>ABS(AA8-AA9)</f>
        <v>0.52499999999999991</v>
      </c>
      <c r="AC27" s="20" t="e">
        <f t="shared" ca="1" si="9"/>
        <v>#NAME?</v>
      </c>
      <c r="AD27" s="20" t="e">
        <f t="shared" ca="1" si="10"/>
        <v>#NAME?</v>
      </c>
      <c r="AE27" s="20" t="e">
        <f t="shared" ca="1" si="11"/>
        <v>#NAME?</v>
      </c>
      <c r="AF27" s="20" t="e">
        <f ca="1">[1]!QDIST(AC27,COUNT(AA$4:AA$9),AC$10)</f>
        <v>#NAME?</v>
      </c>
      <c r="AG27" s="20" t="e">
        <f t="shared" ca="1" si="12"/>
        <v>#NAME?</v>
      </c>
      <c r="AI27" s="20">
        <f>AI8</f>
        <v>25</v>
      </c>
      <c r="AJ27" s="20">
        <f>AI9</f>
        <v>30</v>
      </c>
      <c r="AK27" s="20">
        <f>ABS(AJ8-AJ9)</f>
        <v>0.52499999999999991</v>
      </c>
      <c r="AL27" s="20" t="e">
        <f t="array" aca="1" ref="AL27" ca="1">[1]!STDERR([1]!MSUB(F4:F7,G4:G7))</f>
        <v>#NAME?</v>
      </c>
      <c r="AM27" s="20" t="e">
        <f t="shared" ca="1" si="13"/>
        <v>#NAME?</v>
      </c>
      <c r="AN27" s="20" t="e">
        <f t="shared" ca="1" si="14"/>
        <v>#NAME?</v>
      </c>
      <c r="AO27" s="20" t="e">
        <f t="shared" ca="1" si="15"/>
        <v>#NAME?</v>
      </c>
      <c r="AP27" s="20" t="e">
        <f ca="1">[1]!QDIST(AM27,COUNT(AJ$4:AJ$9),AK$10)</f>
        <v>#NAME?</v>
      </c>
      <c r="AQ27" s="20" t="e">
        <f t="shared" ca="1" si="16"/>
        <v>#NAME?</v>
      </c>
      <c r="AR27" s="20" t="e">
        <f t="shared" ca="1" si="17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RCBD 1</vt:lpstr>
      <vt:lpstr>RCBD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2025-12-31T17:47:59Z</dcterms:created>
  <dcterms:modified xsi:type="dcterms:W3CDTF">2025-12-31T17:49:31Z</dcterms:modified>
</cp:coreProperties>
</file>