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4" documentId="8_{1BB97AA6-DAAB-44D6-94E9-42996C184347}" xr6:coauthVersionLast="47" xr6:coauthVersionMax="47" xr10:uidLastSave="{5DEF1444-B016-4FF0-B7A4-FA43E0AB176A}"/>
  <bookViews>
    <workbookView xWindow="-110" yWindow="-110" windowWidth="19420" windowHeight="10300" xr2:uid="{C985BE9C-DF68-495F-9BE0-681BFB89D38A}"/>
  </bookViews>
  <sheets>
    <sheet name="Title" sheetId="2" r:id="rId1"/>
    <sheet name="Ex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2" i="1" l="1" a="1"/>
  <c r="W42" i="1" s="1"/>
  <c r="Y39" i="1" a="1"/>
  <c r="Y39" i="1" s="1"/>
  <c r="Y38" i="1" a="1"/>
  <c r="Y38" i="1" s="1"/>
  <c r="Y37" i="1" a="1"/>
  <c r="Y37" i="1" s="1"/>
  <c r="Y36" i="1" a="1"/>
  <c r="Y36" i="1" s="1"/>
  <c r="Y32" i="1" a="1"/>
  <c r="Y32" i="1" s="1"/>
  <c r="Y31" i="1" a="1"/>
  <c r="Y31" i="1" s="1"/>
  <c r="Y30" i="1" a="1"/>
  <c r="Y30" i="1" s="1"/>
  <c r="Y29" i="1" a="1"/>
  <c r="Y29" i="1" s="1"/>
  <c r="Y28" i="1" a="1"/>
  <c r="Y28" i="1" s="1"/>
  <c r="Y27" i="1" a="1"/>
  <c r="Y27" i="1" s="1"/>
  <c r="Y23" i="1" a="1"/>
  <c r="Y23" i="1" s="1"/>
  <c r="Y22" i="1" a="1"/>
  <c r="Y22" i="1" s="1"/>
  <c r="Y21" i="1" a="1"/>
  <c r="Y21" i="1" s="1"/>
  <c r="C21" i="1" a="1"/>
  <c r="C21" i="1" s="1"/>
  <c r="AC20" i="1" a="1"/>
  <c r="AC20" i="1" s="1"/>
  <c r="Y20" i="1" a="1"/>
  <c r="Y20" i="1" s="1"/>
  <c r="AC19" i="1" a="1"/>
  <c r="AC19" i="1" s="1"/>
  <c r="Y19" i="1" a="1"/>
  <c r="Y19" i="1" s="1"/>
  <c r="AC18" i="1" a="1"/>
  <c r="AC18" i="1" s="1"/>
  <c r="Y18" i="1" a="1"/>
  <c r="Y18" i="1" s="1"/>
  <c r="Y17" i="1" a="1"/>
  <c r="Y17" i="1" s="1"/>
  <c r="Y16" i="1" a="1"/>
  <c r="Y16" i="1" s="1"/>
  <c r="AC14" i="1" a="1"/>
  <c r="AC14" i="1" s="1"/>
  <c r="AC13" i="1" a="1"/>
  <c r="AC13" i="1" s="1"/>
  <c r="AC12" i="1" a="1"/>
  <c r="AC12" i="1" s="1"/>
  <c r="Y12" i="1" a="1"/>
  <c r="Y12" i="1" s="1"/>
  <c r="AC11" i="1" a="1"/>
  <c r="AC11" i="1" s="1"/>
  <c r="Y11" i="1" a="1"/>
  <c r="Y11" i="1" s="1"/>
  <c r="Y10" i="1" a="1"/>
  <c r="Y10" i="1" s="1"/>
  <c r="Y9" i="1" a="1"/>
  <c r="Y9" i="1" s="1"/>
  <c r="Y8" i="1" a="1"/>
  <c r="Y8" i="1" s="1"/>
  <c r="Y7" i="1" a="1"/>
  <c r="Y7" i="1" s="1"/>
  <c r="Y6" i="1" a="1"/>
  <c r="Y6" i="1" s="1"/>
  <c r="Y5" i="1" a="1"/>
  <c r="Y5" i="1" s="1"/>
  <c r="AC4" i="1" a="1"/>
  <c r="AC4" i="1" s="1"/>
  <c r="Y4" i="1" a="1"/>
  <c r="Y4" i="1" s="1"/>
  <c r="N3" i="1" a="1"/>
  <c r="N3" i="1" s="1"/>
  <c r="J2" i="1"/>
  <c r="J2" i="1" a="1"/>
  <c r="W20" i="1"/>
  <c r="K16" i="1"/>
  <c r="AB5" i="1"/>
  <c r="K21" i="1" a="1"/>
  <c r="K21" i="1" s="1"/>
  <c r="H19" i="1"/>
  <c r="G19" i="1"/>
  <c r="K15" i="1"/>
  <c r="W7" i="1" s="1"/>
  <c r="W6" i="1"/>
  <c r="W17" i="1" l="1"/>
  <c r="W37" i="1" s="1"/>
  <c r="W5" i="1"/>
  <c r="W16" i="1"/>
  <c r="W19" i="1" s="1"/>
  <c r="K17" i="1"/>
  <c r="W4" i="1" s="1"/>
  <c r="Q7" i="1" a="1"/>
  <c r="N7" i="1" a="1"/>
  <c r="W36" i="1" l="1"/>
  <c r="W27" i="1"/>
  <c r="W8" i="1"/>
  <c r="W18" i="1"/>
  <c r="W38" i="1" s="1"/>
  <c r="Q7" i="1"/>
  <c r="W29" i="1"/>
  <c r="W28" i="1"/>
  <c r="N7" i="1"/>
  <c r="N11" i="1" s="1" a="1"/>
  <c r="T11" i="1" l="1" a="1"/>
  <c r="T11" i="1" s="1"/>
  <c r="Q11" i="1" a="1"/>
  <c r="Q11" i="1" s="1"/>
  <c r="T10" i="1" a="1"/>
  <c r="T10" i="1" s="1"/>
  <c r="N11" i="1"/>
  <c r="N15" i="1" a="1"/>
  <c r="T12" i="1" s="1" a="1"/>
  <c r="T12" i="1" s="1"/>
  <c r="K12" i="1" l="1" a="1"/>
  <c r="K12" i="1" s="1"/>
  <c r="N15" i="1"/>
  <c r="K13" i="1" l="1"/>
  <c r="W39" i="1" s="1"/>
  <c r="K10" i="1" a="1"/>
  <c r="K10" i="1" s="1"/>
  <c r="W9" i="1" s="1"/>
  <c r="W10" i="1" s="1"/>
  <c r="W11" i="1" s="1"/>
  <c r="W12" i="1" s="1"/>
  <c r="K11" i="1"/>
  <c r="W21" i="1" s="1"/>
  <c r="W22" i="1" s="1"/>
  <c r="W23" i="1" s="1"/>
  <c r="W30" i="1"/>
  <c r="W31" i="1" s="1"/>
  <c r="W3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<sst xmlns="http://schemas.openxmlformats.org/spreadsheetml/2006/main" count="104" uniqueCount="79">
  <si>
    <t>GEN</t>
  </si>
  <si>
    <t>AMT</t>
  </si>
  <si>
    <t>PRW</t>
  </si>
  <si>
    <t>DBP</t>
  </si>
  <si>
    <t>QRS</t>
  </si>
  <si>
    <t>TOT</t>
  </si>
  <si>
    <t>AMI</t>
  </si>
  <si>
    <t>(XB)'Y</t>
  </si>
  <si>
    <t>Wilk's Lambda Test</t>
  </si>
  <si>
    <t>a</t>
  </si>
  <si>
    <t>b</t>
  </si>
  <si>
    <t>E</t>
  </si>
  <si>
    <t>H</t>
  </si>
  <si>
    <t>c</t>
  </si>
  <si>
    <t>df1</t>
  </si>
  <si>
    <t>df2</t>
  </si>
  <si>
    <t>non-eig method</t>
  </si>
  <si>
    <t>Λ</t>
  </si>
  <si>
    <t>Wilk</t>
  </si>
  <si>
    <r>
      <rPr>
        <sz val="11"/>
        <color theme="1"/>
        <rFont val="Aptos Narrow"/>
        <family val="2"/>
        <scheme val="minor"/>
      </rPr>
      <t>HE</t>
    </r>
    <r>
      <rPr>
        <vertAlign val="superscript"/>
        <sz val="11"/>
        <color theme="1"/>
        <rFont val="Aptos Narrow"/>
        <family val="2"/>
        <scheme val="minor"/>
      </rPr>
      <t>-1</t>
    </r>
  </si>
  <si>
    <t>eigenvalues</t>
  </si>
  <si>
    <r>
      <t>Λ</t>
    </r>
    <r>
      <rPr>
        <vertAlign val="superscript"/>
        <sz val="11"/>
        <color theme="1"/>
        <rFont val="Aptos Narrow"/>
        <family val="2"/>
      </rPr>
      <t>1/b</t>
    </r>
  </si>
  <si>
    <t>F</t>
  </si>
  <si>
    <t>p-value</t>
  </si>
  <si>
    <t>Roy</t>
  </si>
  <si>
    <r>
      <t>H(H+E)</t>
    </r>
    <r>
      <rPr>
        <vertAlign val="superscript"/>
        <sz val="11"/>
        <color theme="1"/>
        <rFont val="Aptos Narrow"/>
        <family val="2"/>
        <scheme val="minor"/>
      </rPr>
      <t>-1</t>
    </r>
  </si>
  <si>
    <t>Hotelling-Lawley Trace Test</t>
  </si>
  <si>
    <t>p</t>
  </si>
  <si>
    <t>h</t>
  </si>
  <si>
    <t>s</t>
  </si>
  <si>
    <t>e</t>
  </si>
  <si>
    <t>t</t>
  </si>
  <si>
    <t>u</t>
  </si>
  <si>
    <r>
      <t>T</t>
    </r>
    <r>
      <rPr>
        <vertAlign val="superscript"/>
        <sz val="11"/>
        <color theme="1"/>
        <rFont val="Aptos Narrow"/>
        <family val="2"/>
        <scheme val="minor"/>
      </rPr>
      <t>2</t>
    </r>
  </si>
  <si>
    <t>Pillai-Bartlett Trace Test</t>
  </si>
  <si>
    <t>V</t>
  </si>
  <si>
    <t>Roy Largest Root Test</t>
  </si>
  <si>
    <t>Θ</t>
  </si>
  <si>
    <t>Θ-crit</t>
  </si>
  <si>
    <t>based on u = 5</t>
  </si>
  <si>
    <t>Hotelling</t>
  </si>
  <si>
    <t>Pillai</t>
  </si>
  <si>
    <t>Real Statistics Using Excel</t>
  </si>
  <si>
    <t>Updated</t>
  </si>
  <si>
    <t>Copyright © 2013 - 2025 Charles Zaiontz</t>
  </si>
  <si>
    <t>range</t>
  </si>
  <si>
    <t>J3:K8</t>
  </si>
  <si>
    <t>desc</t>
  </si>
  <si>
    <t>coefficients</t>
  </si>
  <si>
    <t>formula</t>
  </si>
  <si>
    <t>INT</t>
  </si>
  <si>
    <t>N3:O4</t>
  </si>
  <si>
    <t>=MMULT(TRANSPOSE(MMULT(A2:F18,K3:L8)),G2:H18)</t>
  </si>
  <si>
    <t>N7:O8</t>
  </si>
  <si>
    <t>Q7:R8</t>
  </si>
  <si>
    <r>
      <t>HE</t>
    </r>
    <r>
      <rPr>
        <vertAlign val="superscript"/>
        <sz val="11"/>
        <color theme="1"/>
        <rFont val="Aptos Narrow"/>
        <family val="2"/>
        <scheme val="minor"/>
      </rPr>
      <t>-1</t>
    </r>
  </si>
  <si>
    <t>N11:O12</t>
  </si>
  <si>
    <t>Q11:R12</t>
  </si>
  <si>
    <t>=eigVALReal(N11:O12)</t>
  </si>
  <si>
    <t>=MMULT(Q7:R8,MINVERSE(N7:O8))</t>
  </si>
  <si>
    <t>=MMULT(TRANSPOSE(G2:H18),G2:H18)-N3:O4</t>
  </si>
  <si>
    <t>=N3:O4-COUNT(H2:H18)*MMULT(TRANSPOSE(G19:H19),G19:H19)</t>
  </si>
  <si>
    <t>N15:O16</t>
  </si>
  <si>
    <t>=MMULT(Q7:R8,MINVERSE(N7:O8+Q7:R8))</t>
  </si>
  <si>
    <t>Wilk stat</t>
  </si>
  <si>
    <t>Hotelling stat</t>
  </si>
  <si>
    <t>Pillai stat</t>
  </si>
  <si>
    <t>Roy stat</t>
  </si>
  <si>
    <t>J10</t>
  </si>
  <si>
    <t>J11</t>
  </si>
  <si>
    <t>J12</t>
  </si>
  <si>
    <t>J13</t>
  </si>
  <si>
    <t>=MDETERM(N7:O8)/MDETERM(N7:O8+Q7:R8)</t>
  </si>
  <si>
    <t>=TRACE(N11:O12)</t>
  </si>
  <si>
    <t>=TRACE(N15:O16)</t>
  </si>
  <si>
    <t>J15</t>
  </si>
  <si>
    <t>J16</t>
  </si>
  <si>
    <t>J17</t>
  </si>
  <si>
    <t>Multivariate Regression Hypothesis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</si>
</sst>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2" fillId="0" borderId="0" xfId="0" applyFont="1"/>
    <xf numFmtId="0" fontId="0" fillId="0" borderId="10" xfId="0" applyBorder="1"/>
    <xf numFmtId="0" fontId="4" fillId="0" borderId="0" xfId="0" applyFont="1" applyAlignment="1">
      <alignment vertical="center"/>
    </xf>
    <xf numFmtId="0" fontId="0" fillId="0" borderId="1" xfId="0" applyBorder="1"/>
    <xf numFmtId="0" fontId="0" fillId="0" borderId="11" xfId="0" applyBorder="1"/>
    <xf numFmtId="0" fontId="4" fillId="0" borderId="0" xfId="0" applyFont="1"/>
    <xf numFmtId="15" fontId="0" fillId="0" borderId="0" xfId="0" applyNumberFormat="1"/>
    <xf numFmtId="0" fontId="5" fillId="0" borderId="0" xfId="0" applyFont="1"/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quotePrefix="1"/>
    <xf numFmtId="0" fontId="0" fillId="0" borderId="1" xfId="0" quotePrefix="1" applyBorder="1"/>
    <xf numFmtId="0" fontId="7" fillId="0" borderId="1" xfId="0" applyFont="1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08EA-4AE5-4E0E-8456-081D081AA13A}">
  <sheetPr codeName="Sheet2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42</v>
      </c>
    </row>
    <row r="2" spans="1:2" x14ac:dyDescent="0.35">
      <c r="A2" t="s">
        <v>78</v>
      </c>
    </row>
    <row r="4" spans="1:2" x14ac:dyDescent="0.35">
      <c r="A4" t="s">
        <v>43</v>
      </c>
      <c r="B4" s="18">
        <v>46006</v>
      </c>
    </row>
    <row r="6" spans="1:2" x14ac:dyDescent="0.35">
      <c r="A6" s="19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3961E-0D37-4A7C-9EDA-85CC2DCAB5F7}">
  <sheetPr codeName="Sheet1"/>
  <dimension ref="A1:AC42"/>
  <sheetViews>
    <sheetView workbookViewId="0"/>
  </sheetViews>
  <sheetFormatPr defaultRowHeight="14.5" x14ac:dyDescent="0.35"/>
  <cols>
    <col min="1" max="2" width="5" customWidth="1"/>
    <col min="13" max="13" width="3.6328125" customWidth="1"/>
    <col min="14" max="14" width="8.7265625" customWidth="1"/>
    <col min="16" max="16" width="3.6328125" customWidth="1"/>
    <col min="17" max="17" width="8.7265625" customWidth="1"/>
    <col min="19" max="19" width="3.6328125" customWidth="1"/>
    <col min="20" max="20" width="9.81640625" bestFit="1" customWidth="1"/>
    <col min="22" max="22" width="7.26953125" customWidth="1"/>
    <col min="23" max="23" width="8.7265625" customWidth="1"/>
    <col min="24" max="24" width="3.36328125" customWidth="1"/>
    <col min="25" max="25" width="50.6328125" customWidth="1"/>
    <col min="26" max="26" width="5.36328125" customWidth="1"/>
    <col min="28" max="28" width="11.90625" customWidth="1"/>
    <col min="29" max="29" width="79.81640625" customWidth="1"/>
  </cols>
  <sheetData>
    <row r="1" spans="1:29" x14ac:dyDescent="0.35">
      <c r="A1" s="20" t="s">
        <v>50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29" x14ac:dyDescent="0.35">
      <c r="A2" s="2">
        <v>1</v>
      </c>
      <c r="B2" s="2">
        <v>1</v>
      </c>
      <c r="C2">
        <v>7500</v>
      </c>
      <c r="D2">
        <v>220</v>
      </c>
      <c r="E2">
        <v>0</v>
      </c>
      <c r="F2">
        <v>140</v>
      </c>
      <c r="G2">
        <v>3389</v>
      </c>
      <c r="H2">
        <v>3149</v>
      </c>
      <c r="J2" t="e" cm="1">
        <f t="array" aca="1" ref="J2" ca="1">MRegCoeff(B1:F18,G1:H18,TRUE)</f>
        <v>#NAME?</v>
      </c>
      <c r="K2" s="2"/>
      <c r="L2" s="2"/>
      <c r="N2" t="s">
        <v>7</v>
      </c>
      <c r="V2" t="s">
        <v>8</v>
      </c>
    </row>
    <row r="3" spans="1:29" x14ac:dyDescent="0.35">
      <c r="A3" s="2">
        <v>1</v>
      </c>
      <c r="B3" s="2">
        <v>1</v>
      </c>
      <c r="C3">
        <v>1975</v>
      </c>
      <c r="D3">
        <v>200</v>
      </c>
      <c r="E3">
        <v>0</v>
      </c>
      <c r="F3">
        <v>100</v>
      </c>
      <c r="G3">
        <v>1101</v>
      </c>
      <c r="H3">
        <v>653</v>
      </c>
      <c r="K3" s="3"/>
      <c r="L3" s="4"/>
      <c r="N3" s="3" t="e" cm="1">
        <f t="array" aca="1" ref="N3" ca="1">MMULT(TRANSPOSE(MMULT(DEsign(B2:F18),K3:L8)),G2:H18)</f>
        <v>#NAME?</v>
      </c>
      <c r="O3" s="4"/>
      <c r="AA3" s="24" t="s">
        <v>45</v>
      </c>
      <c r="AB3" s="24" t="s">
        <v>47</v>
      </c>
      <c r="AC3" s="24" t="s">
        <v>49</v>
      </c>
    </row>
    <row r="4" spans="1:29" x14ac:dyDescent="0.35">
      <c r="A4" s="2">
        <v>1</v>
      </c>
      <c r="B4" s="2">
        <v>0</v>
      </c>
      <c r="C4">
        <v>3600</v>
      </c>
      <c r="D4">
        <v>205</v>
      </c>
      <c r="E4">
        <v>60</v>
      </c>
      <c r="F4">
        <v>111</v>
      </c>
      <c r="G4">
        <v>1131</v>
      </c>
      <c r="H4">
        <v>810</v>
      </c>
      <c r="K4" s="5"/>
      <c r="L4" s="6"/>
      <c r="N4" s="7"/>
      <c r="O4" s="8"/>
      <c r="V4" t="s">
        <v>9</v>
      </c>
      <c r="W4" s="9">
        <f>K17-(K15-K16+1)/2</f>
        <v>12</v>
      </c>
      <c r="Y4" t="e" cm="1">
        <f t="array" aca="1" ref="Y4" ca="1">FTEXT(W4)</f>
        <v>#NAME?</v>
      </c>
      <c r="AA4" t="s">
        <v>46</v>
      </c>
      <c r="AB4" t="s">
        <v>48</v>
      </c>
      <c r="AC4" t="e" cm="1">
        <f t="array" aca="1" ref="AC4" ca="1">FTEXT(K21)</f>
        <v>#NAME?</v>
      </c>
    </row>
    <row r="5" spans="1:29" x14ac:dyDescent="0.35">
      <c r="A5" s="2">
        <v>1</v>
      </c>
      <c r="B5" s="2">
        <v>1</v>
      </c>
      <c r="C5">
        <v>675</v>
      </c>
      <c r="D5">
        <v>160</v>
      </c>
      <c r="E5">
        <v>60</v>
      </c>
      <c r="F5">
        <v>120</v>
      </c>
      <c r="G5">
        <v>596</v>
      </c>
      <c r="H5">
        <v>448</v>
      </c>
      <c r="K5" s="5"/>
      <c r="L5" s="6"/>
      <c r="V5" t="s">
        <v>10</v>
      </c>
      <c r="W5" s="10">
        <f>IF(K15*K16=2,1,SQRT(((K15*K16)^2-4)/(K15^2+K16^2-5)))</f>
        <v>2</v>
      </c>
      <c r="Y5" t="e" cm="1">
        <f t="array" aca="1" ref="Y5" ca="1">FTEXT(W5)</f>
        <v>#NAME?</v>
      </c>
      <c r="AA5" t="s">
        <v>51</v>
      </c>
      <c r="AB5" s="21" t="str">
        <f>N2</f>
        <v>(XB)'Y</v>
      </c>
      <c r="AC5" s="22" t="s">
        <v>52</v>
      </c>
    </row>
    <row r="6" spans="1:29" x14ac:dyDescent="0.35">
      <c r="A6" s="2">
        <v>1</v>
      </c>
      <c r="B6" s="2">
        <v>1</v>
      </c>
      <c r="C6">
        <v>750</v>
      </c>
      <c r="D6">
        <v>185</v>
      </c>
      <c r="E6">
        <v>70</v>
      </c>
      <c r="F6">
        <v>83</v>
      </c>
      <c r="G6">
        <v>896</v>
      </c>
      <c r="H6">
        <v>844</v>
      </c>
      <c r="K6" s="5"/>
      <c r="L6" s="6"/>
      <c r="N6" t="s">
        <v>11</v>
      </c>
      <c r="Q6" t="s">
        <v>12</v>
      </c>
      <c r="V6" t="s">
        <v>13</v>
      </c>
      <c r="W6" s="10">
        <f>K15*K16/2-1</f>
        <v>4</v>
      </c>
      <c r="Y6" t="e" cm="1">
        <f t="array" aca="1" ref="Y6" ca="1">FTEXT(W6)</f>
        <v>#NAME?</v>
      </c>
      <c r="AA6" t="s">
        <v>53</v>
      </c>
      <c r="AB6" t="s">
        <v>11</v>
      </c>
      <c r="AC6" s="22" t="s">
        <v>60</v>
      </c>
    </row>
    <row r="7" spans="1:29" x14ac:dyDescent="0.35">
      <c r="A7" s="2">
        <v>1</v>
      </c>
      <c r="B7" s="2">
        <v>1</v>
      </c>
      <c r="C7">
        <v>2500</v>
      </c>
      <c r="D7">
        <v>180</v>
      </c>
      <c r="E7">
        <v>60</v>
      </c>
      <c r="F7">
        <v>80</v>
      </c>
      <c r="G7">
        <v>1767</v>
      </c>
      <c r="H7">
        <v>1450</v>
      </c>
      <c r="K7" s="5"/>
      <c r="L7" s="6"/>
      <c r="N7" s="3" t="e" cm="1">
        <f t="array" aca="1" ref="N7:O8" ca="1">MMULT(TRANSPOSE(G2:H18),G2:H18)-_xlfn.ANCHORARRAY(N3)</f>
        <v>#NAME?</v>
      </c>
      <c r="O7" s="4" t="e">
        <f ca="1"/>
        <v>#NAME?</v>
      </c>
      <c r="Q7" s="3" t="e" cm="1">
        <f t="array" aca="1" ref="Q7:R8" ca="1">_xlfn.ANCHORARRAY(N3)-COUNT(H2:H18)*MMULT(TRANSPOSE(G19:H19),G19:H19)</f>
        <v>#NAME?</v>
      </c>
      <c r="R7" s="4" t="e">
        <f ca="1"/>
        <v>#NAME?</v>
      </c>
      <c r="V7" t="s">
        <v>14</v>
      </c>
      <c r="W7" s="10">
        <f>K15*K16</f>
        <v>10</v>
      </c>
      <c r="Y7" t="e" cm="1">
        <f t="array" aca="1" ref="Y7" ca="1">FTEXT(W7)</f>
        <v>#NAME?</v>
      </c>
      <c r="AA7" t="s">
        <v>54</v>
      </c>
      <c r="AB7" t="s">
        <v>12</v>
      </c>
      <c r="AC7" s="22" t="s">
        <v>61</v>
      </c>
    </row>
    <row r="8" spans="1:29" ht="14.5" customHeight="1" x14ac:dyDescent="0.35">
      <c r="A8" s="2">
        <v>1</v>
      </c>
      <c r="B8" s="2">
        <v>1</v>
      </c>
      <c r="C8">
        <v>350</v>
      </c>
      <c r="D8">
        <v>154</v>
      </c>
      <c r="E8">
        <v>80</v>
      </c>
      <c r="F8">
        <v>98</v>
      </c>
      <c r="G8">
        <v>807</v>
      </c>
      <c r="H8">
        <v>493</v>
      </c>
      <c r="K8" s="7"/>
      <c r="L8" s="8"/>
      <c r="N8" s="7" t="e">
        <f ca="1"/>
        <v>#NAME?</v>
      </c>
      <c r="O8" s="8" t="e">
        <f ca="1"/>
        <v>#NAME?</v>
      </c>
      <c r="Q8" s="7" t="e">
        <f ca="1"/>
        <v>#NAME?</v>
      </c>
      <c r="R8" s="8" t="e">
        <f ca="1"/>
        <v>#NAME?</v>
      </c>
      <c r="V8" t="s">
        <v>15</v>
      </c>
      <c r="W8" s="10">
        <f>W4*W5-W6</f>
        <v>20</v>
      </c>
      <c r="Y8" t="e" cm="1">
        <f t="array" aca="1" ref="Y8" ca="1">FTEXT(W8)</f>
        <v>#NAME?</v>
      </c>
      <c r="AA8" t="s">
        <v>56</v>
      </c>
      <c r="AB8" t="s">
        <v>55</v>
      </c>
      <c r="AC8" s="22" t="s">
        <v>59</v>
      </c>
    </row>
    <row r="9" spans="1:29" ht="14.5" customHeight="1" x14ac:dyDescent="0.35">
      <c r="A9" s="2">
        <v>1</v>
      </c>
      <c r="B9" s="2">
        <v>0</v>
      </c>
      <c r="C9">
        <v>1500</v>
      </c>
      <c r="D9">
        <v>200</v>
      </c>
      <c r="E9">
        <v>70</v>
      </c>
      <c r="F9">
        <v>93</v>
      </c>
      <c r="G9">
        <v>1111</v>
      </c>
      <c r="H9">
        <v>941</v>
      </c>
      <c r="T9" t="s">
        <v>16</v>
      </c>
      <c r="V9" s="11" t="s">
        <v>17</v>
      </c>
      <c r="W9" s="10" t="e">
        <f ca="1">K10</f>
        <v>#NAME?</v>
      </c>
      <c r="Y9" t="e" cm="1">
        <f t="array" aca="1" ref="Y9" ca="1">FTEXT(W9)</f>
        <v>#NAME?</v>
      </c>
      <c r="AA9" t="s">
        <v>57</v>
      </c>
      <c r="AB9" t="s">
        <v>20</v>
      </c>
      <c r="AC9" s="22" t="s">
        <v>58</v>
      </c>
    </row>
    <row r="10" spans="1:29" ht="14.5" customHeight="1" x14ac:dyDescent="0.35">
      <c r="A10" s="2">
        <v>1</v>
      </c>
      <c r="B10" s="2">
        <v>1</v>
      </c>
      <c r="C10">
        <v>375</v>
      </c>
      <c r="D10">
        <v>137</v>
      </c>
      <c r="E10">
        <v>60</v>
      </c>
      <c r="F10">
        <v>105</v>
      </c>
      <c r="G10">
        <v>645</v>
      </c>
      <c r="H10">
        <v>547</v>
      </c>
      <c r="J10" t="s">
        <v>18</v>
      </c>
      <c r="K10" s="9" t="e" cm="1">
        <f t="array" aca="1" ref="K10" ca="1">PRODUCT(1/(Q11:R11+1))</f>
        <v>#NAME?</v>
      </c>
      <c r="N10" s="12" t="s">
        <v>19</v>
      </c>
      <c r="Q10" t="s">
        <v>20</v>
      </c>
      <c r="T10" s="9" t="e" cm="1">
        <f t="array" aca="1" ref="T10" ca="1">MDETERM(_xlfn.ANCHORARRAY(N7))/MDETERM(_xlfn.ANCHORARRAY(N7)+_xlfn.ANCHORARRAY(Q7))</f>
        <v>#NAME?</v>
      </c>
      <c r="V10" s="11" t="s">
        <v>21</v>
      </c>
      <c r="W10" s="10" t="e">
        <f ca="1">W9^(1/W5)</f>
        <v>#NAME?</v>
      </c>
      <c r="Y10" t="e" cm="1">
        <f t="array" aca="1" ref="Y10" ca="1">FTEXT(W10)</f>
        <v>#NAME?</v>
      </c>
      <c r="AA10" s="15" t="s">
        <v>62</v>
      </c>
      <c r="AB10" s="15" t="s">
        <v>25</v>
      </c>
      <c r="AC10" s="23" t="s">
        <v>63</v>
      </c>
    </row>
    <row r="11" spans="1:29" ht="14.5" customHeight="1" x14ac:dyDescent="0.35">
      <c r="A11" s="2">
        <v>1</v>
      </c>
      <c r="B11" s="2">
        <v>1</v>
      </c>
      <c r="C11">
        <v>1050</v>
      </c>
      <c r="D11">
        <v>167</v>
      </c>
      <c r="E11">
        <v>60</v>
      </c>
      <c r="F11">
        <v>74</v>
      </c>
      <c r="G11">
        <v>628</v>
      </c>
      <c r="H11">
        <v>392</v>
      </c>
      <c r="J11" t="s">
        <v>40</v>
      </c>
      <c r="K11" s="10" t="e">
        <f ca="1">SUM(Q11:R11)</f>
        <v>#NAME?</v>
      </c>
      <c r="N11" s="3" t="e" cm="1">
        <f t="array" aca="1" ref="N11" ca="1">MMULT(_xlfn.ANCHORARRAY(Q7),MINVERSE(_xlfn.ANCHORARRAY(N7)))</f>
        <v>#NAME?</v>
      </c>
      <c r="O11" s="4"/>
      <c r="Q11" s="3" t="e" cm="1">
        <f t="array" aca="1" ref="Q11" ca="1">eigVALReal(_xlfn.ANCHORARRAY(N11))</f>
        <v>#NAME?</v>
      </c>
      <c r="R11" s="4"/>
      <c r="T11" s="10" t="e" cm="1">
        <f t="array" aca="1" ref="T11" ca="1">TRACE(_xlfn.ANCHORARRAY(N11))</f>
        <v>#NAME?</v>
      </c>
      <c r="V11" s="11" t="s">
        <v>22</v>
      </c>
      <c r="W11" s="10" t="e">
        <f ca="1">(1-W10)*W8/(W10*W7)</f>
        <v>#NAME?</v>
      </c>
      <c r="Y11" t="e" cm="1">
        <f t="array" aca="1" ref="Y11" ca="1">FTEXT(W11)</f>
        <v>#NAME?</v>
      </c>
      <c r="AA11" t="s">
        <v>68</v>
      </c>
      <c r="AB11" t="s">
        <v>64</v>
      </c>
      <c r="AC11" t="e" cm="1">
        <f t="array" aca="1" ref="AC11" ca="1">FTEXT(K10)</f>
        <v>#NAME?</v>
      </c>
    </row>
    <row r="12" spans="1:29" ht="14.5" customHeight="1" x14ac:dyDescent="0.35">
      <c r="A12" s="2">
        <v>1</v>
      </c>
      <c r="B12" s="2">
        <v>1</v>
      </c>
      <c r="C12">
        <v>3000</v>
      </c>
      <c r="D12">
        <v>180</v>
      </c>
      <c r="E12">
        <v>60</v>
      </c>
      <c r="F12">
        <v>80</v>
      </c>
      <c r="G12">
        <v>1360</v>
      </c>
      <c r="H12">
        <v>1283</v>
      </c>
      <c r="J12" t="s">
        <v>41</v>
      </c>
      <c r="K12" s="10" t="e" cm="1">
        <f t="array" aca="1" ref="K12" ca="1">SUM(Q11:R11/(Q11:R11+1))</f>
        <v>#NAME?</v>
      </c>
      <c r="N12" s="7"/>
      <c r="O12" s="8"/>
      <c r="Q12" s="7"/>
      <c r="R12" s="8"/>
      <c r="T12" s="13" t="e" cm="1">
        <f t="array" aca="1" ref="T12" ca="1">TRACE(_xlfn.ANCHORARRAY(N15))</f>
        <v>#NAME?</v>
      </c>
      <c r="V12" s="11" t="s">
        <v>23</v>
      </c>
      <c r="W12" s="13" t="e">
        <f ca="1">_xlfn.F.DIST.RT(W11,W7,W8)</f>
        <v>#NAME?</v>
      </c>
      <c r="Y12" t="e" cm="1">
        <f t="array" aca="1" ref="Y12" ca="1">FTEXT(W12)</f>
        <v>#NAME?</v>
      </c>
      <c r="AA12" t="s">
        <v>69</v>
      </c>
      <c r="AB12" t="s">
        <v>65</v>
      </c>
      <c r="AC12" t="e" cm="1">
        <f t="array" aca="1" ref="AC12" ca="1">FTEXT(K11)</f>
        <v>#NAME?</v>
      </c>
    </row>
    <row r="13" spans="1:29" ht="14.5" customHeight="1" x14ac:dyDescent="0.35">
      <c r="A13" s="2">
        <v>1</v>
      </c>
      <c r="B13" s="2">
        <v>1</v>
      </c>
      <c r="C13">
        <v>450</v>
      </c>
      <c r="D13">
        <v>160</v>
      </c>
      <c r="E13">
        <v>64</v>
      </c>
      <c r="F13">
        <v>60</v>
      </c>
      <c r="G13">
        <v>652</v>
      </c>
      <c r="H13">
        <v>458</v>
      </c>
      <c r="J13" t="s">
        <v>24</v>
      </c>
      <c r="K13" s="13" t="e">
        <f ca="1">Q11/(Q11+1)</f>
        <v>#NAME?</v>
      </c>
      <c r="AA13" t="s">
        <v>70</v>
      </c>
      <c r="AB13" t="s">
        <v>66</v>
      </c>
      <c r="AC13" t="e" cm="1">
        <f t="array" aca="1" ref="AC13" ca="1">FTEXT(K12)</f>
        <v>#NAME?</v>
      </c>
    </row>
    <row r="14" spans="1:29" ht="14.5" customHeight="1" x14ac:dyDescent="0.35">
      <c r="A14" s="2">
        <v>1</v>
      </c>
      <c r="B14" s="2">
        <v>1</v>
      </c>
      <c r="C14">
        <v>1750</v>
      </c>
      <c r="D14">
        <v>135</v>
      </c>
      <c r="E14">
        <v>90</v>
      </c>
      <c r="F14">
        <v>79</v>
      </c>
      <c r="G14">
        <v>860</v>
      </c>
      <c r="H14">
        <v>722</v>
      </c>
      <c r="N14" t="s">
        <v>25</v>
      </c>
      <c r="V14" s="14" t="s">
        <v>26</v>
      </c>
      <c r="AA14" s="15" t="s">
        <v>71</v>
      </c>
      <c r="AB14" s="15" t="s">
        <v>67</v>
      </c>
      <c r="AC14" s="15" t="e" cm="1">
        <f t="array" aca="1" ref="AC14" ca="1">FTEXT(K13)</f>
        <v>#NAME?</v>
      </c>
    </row>
    <row r="15" spans="1:29" ht="14.5" customHeight="1" x14ac:dyDescent="0.35">
      <c r="A15" s="2">
        <v>1</v>
      </c>
      <c r="B15" s="2">
        <v>0</v>
      </c>
      <c r="C15">
        <v>2000</v>
      </c>
      <c r="D15">
        <v>160</v>
      </c>
      <c r="E15">
        <v>60</v>
      </c>
      <c r="F15">
        <v>80</v>
      </c>
      <c r="G15">
        <v>500</v>
      </c>
      <c r="H15">
        <v>384</v>
      </c>
      <c r="J15" t="s">
        <v>27</v>
      </c>
      <c r="K15" s="9">
        <f>COUNT(G2:H2)</f>
        <v>2</v>
      </c>
      <c r="N15" s="3" t="e" cm="1">
        <f t="array" aca="1" ref="N15" ca="1">MMULT(Q7:R8,MINVERSE(_xlfn.ANCHORARRAY(N7)+_xlfn.ANCHORARRAY(Q7)))</f>
        <v>#NAME?</v>
      </c>
      <c r="O15" s="4"/>
      <c r="AA15" t="s">
        <v>68</v>
      </c>
      <c r="AB15" t="s">
        <v>64</v>
      </c>
      <c r="AC15" s="22" t="s">
        <v>72</v>
      </c>
    </row>
    <row r="16" spans="1:29" x14ac:dyDescent="0.35">
      <c r="A16" s="2">
        <v>1</v>
      </c>
      <c r="B16" s="2">
        <v>0</v>
      </c>
      <c r="C16">
        <v>4500</v>
      </c>
      <c r="D16">
        <v>180</v>
      </c>
      <c r="E16">
        <v>0</v>
      </c>
      <c r="F16">
        <v>100</v>
      </c>
      <c r="G16">
        <v>781</v>
      </c>
      <c r="H16">
        <v>501</v>
      </c>
      <c r="J16" t="s">
        <v>28</v>
      </c>
      <c r="K16" s="10">
        <f>COUNT(B2:F2)</f>
        <v>5</v>
      </c>
      <c r="N16" s="7"/>
      <c r="O16" s="8"/>
      <c r="V16" t="s">
        <v>29</v>
      </c>
      <c r="W16" s="9">
        <f>MIN(K15,K16)</f>
        <v>2</v>
      </c>
      <c r="Y16" t="e" cm="1">
        <f t="array" aca="1" ref="Y16" ca="1">FTEXT(W16)</f>
        <v>#NAME?</v>
      </c>
      <c r="AA16" t="s">
        <v>69</v>
      </c>
      <c r="AB16" t="s">
        <v>65</v>
      </c>
      <c r="AC16" s="22" t="s">
        <v>73</v>
      </c>
    </row>
    <row r="17" spans="1:29" x14ac:dyDescent="0.35">
      <c r="A17" s="2">
        <v>1</v>
      </c>
      <c r="B17" s="2">
        <v>0</v>
      </c>
      <c r="C17">
        <v>1500</v>
      </c>
      <c r="D17">
        <v>170</v>
      </c>
      <c r="E17">
        <v>90</v>
      </c>
      <c r="F17">
        <v>120</v>
      </c>
      <c r="G17">
        <v>1070</v>
      </c>
      <c r="H17">
        <v>405</v>
      </c>
      <c r="J17" t="s">
        <v>30</v>
      </c>
      <c r="K17" s="13">
        <f>COUNT(H2:H18)-K16-1</f>
        <v>11</v>
      </c>
      <c r="V17" t="s">
        <v>31</v>
      </c>
      <c r="W17" s="10">
        <f>(ABS(K16-K15)-1)/2</f>
        <v>1</v>
      </c>
      <c r="Y17" t="e" cm="1">
        <f t="array" aca="1" ref="Y17" ca="1">FTEXT(W17)</f>
        <v>#NAME?</v>
      </c>
      <c r="AA17" s="15" t="s">
        <v>70</v>
      </c>
      <c r="AB17" s="15" t="s">
        <v>66</v>
      </c>
      <c r="AC17" s="23" t="s">
        <v>74</v>
      </c>
    </row>
    <row r="18" spans="1:29" x14ac:dyDescent="0.35">
      <c r="A18" s="20">
        <v>1</v>
      </c>
      <c r="B18" s="20">
        <v>1</v>
      </c>
      <c r="C18" s="15">
        <v>3000</v>
      </c>
      <c r="D18" s="15">
        <v>180</v>
      </c>
      <c r="E18" s="15">
        <v>0</v>
      </c>
      <c r="F18" s="15">
        <v>129</v>
      </c>
      <c r="G18" s="15">
        <v>1754</v>
      </c>
      <c r="H18" s="15">
        <v>1520</v>
      </c>
      <c r="V18" t="s">
        <v>32</v>
      </c>
      <c r="W18" s="10">
        <f>(K17-K15-1)/2</f>
        <v>4</v>
      </c>
      <c r="Y18" t="e" cm="1">
        <f t="array" aca="1" ref="Y18" ca="1">FTEXT(W18)</f>
        <v>#NAME?</v>
      </c>
      <c r="AA18" t="s">
        <v>75</v>
      </c>
      <c r="AB18" t="s">
        <v>27</v>
      </c>
      <c r="AC18" t="e" cm="1">
        <f t="array" aca="1" ref="AC18" ca="1">FTEXT(K15)</f>
        <v>#NAME?</v>
      </c>
    </row>
    <row r="19" spans="1:29" x14ac:dyDescent="0.35">
      <c r="G19">
        <f>AVERAGE(G2:G18)</f>
        <v>1120.4705882352941</v>
      </c>
      <c r="H19">
        <f>AVERAGE(H2:H18)</f>
        <v>882.35294117647061</v>
      </c>
      <c r="V19" t="s">
        <v>14</v>
      </c>
      <c r="W19" s="10">
        <f>W16*(2*W17+W16+1)</f>
        <v>10</v>
      </c>
      <c r="Y19" t="e" cm="1">
        <f t="array" aca="1" ref="Y19" ca="1">FTEXT(W19)</f>
        <v>#NAME?</v>
      </c>
      <c r="AA19" t="s">
        <v>76</v>
      </c>
      <c r="AB19" t="s">
        <v>28</v>
      </c>
      <c r="AC19" t="e" cm="1">
        <f t="array" aca="1" ref="AC19" ca="1">FTEXT(K16)</f>
        <v>#NAME?</v>
      </c>
    </row>
    <row r="20" spans="1:29" x14ac:dyDescent="0.35">
      <c r="V20" t="s">
        <v>15</v>
      </c>
      <c r="W20" s="10">
        <f>2*(W16*W18+1)</f>
        <v>18</v>
      </c>
      <c r="Y20" t="e" cm="1">
        <f t="array" aca="1" ref="Y20" ca="1">FTEXT(W20)</f>
        <v>#NAME?</v>
      </c>
      <c r="AA20" s="15" t="s">
        <v>77</v>
      </c>
      <c r="AB20" s="15" t="s">
        <v>30</v>
      </c>
      <c r="AC20" s="15" t="e" cm="1">
        <f t="array" aca="1" ref="AC20" ca="1">FTEXT(K17)</f>
        <v>#NAME?</v>
      </c>
    </row>
    <row r="21" spans="1:29" ht="14.5" customHeight="1" x14ac:dyDescent="0.35">
      <c r="C21" t="e" cm="1">
        <f t="array" aca="1" ref="C21" ca="1">MRegSig0(B2:F18,G2:H18,TRUE)</f>
        <v>#NAME?</v>
      </c>
      <c r="D21" s="25"/>
      <c r="E21" s="25"/>
      <c r="F21" s="25"/>
      <c r="G21" s="25"/>
      <c r="H21" s="25"/>
      <c r="I21" s="25"/>
      <c r="K21" s="3" cm="1">
        <f t="array" ref="K21:L26">MMULT(MINVERSE(MMULT(TRANSPOSE(A2:F18),A2:F18)),MMULT(TRANSPOSE(A2:F18),G2:H18))</f>
        <v>-2879.4782460729621</v>
      </c>
      <c r="L21" s="4">
        <v>-2728.7085444366276</v>
      </c>
      <c r="V21" t="s">
        <v>33</v>
      </c>
      <c r="W21" s="10" t="e">
        <f ca="1">K11</f>
        <v>#NAME?</v>
      </c>
      <c r="Y21" t="e" cm="1">
        <f t="array" aca="1" ref="Y21" ca="1">FTEXT(W21)</f>
        <v>#NAME?</v>
      </c>
    </row>
    <row r="22" spans="1:29" x14ac:dyDescent="0.35">
      <c r="D22" s="3"/>
      <c r="E22" s="16"/>
      <c r="F22" s="16"/>
      <c r="G22" s="16"/>
      <c r="H22" s="16"/>
      <c r="I22" s="4"/>
      <c r="K22" s="5">
        <v>675.65078050003717</v>
      </c>
      <c r="L22" s="6">
        <v>763.0297616582551</v>
      </c>
      <c r="V22" t="s">
        <v>22</v>
      </c>
      <c r="W22" s="10" t="e">
        <f ca="1">W21*W20/(W16*W19)</f>
        <v>#NAME?</v>
      </c>
      <c r="Y22" t="e" cm="1">
        <f t="array" aca="1" ref="Y22" ca="1">FTEXT(W22)</f>
        <v>#NAME?</v>
      </c>
    </row>
    <row r="23" spans="1:29" x14ac:dyDescent="0.35">
      <c r="D23" s="5"/>
      <c r="I23" s="6"/>
      <c r="K23" s="5">
        <v>0.28485106257068327</v>
      </c>
      <c r="L23" s="6">
        <v>0.30637340018966697</v>
      </c>
      <c r="V23" t="s">
        <v>23</v>
      </c>
      <c r="W23" s="13" t="e">
        <f ca="1">_xlfn.F.DIST.RT(W22,W19,W20)</f>
        <v>#NAME?</v>
      </c>
      <c r="Y23" t="e" cm="1">
        <f t="array" aca="1" ref="Y23" ca="1">FTEXT(W23)</f>
        <v>#NAME?</v>
      </c>
    </row>
    <row r="24" spans="1:29" x14ac:dyDescent="0.35">
      <c r="D24" s="5"/>
      <c r="I24" s="6"/>
      <c r="K24" s="5">
        <v>10.272132837873681</v>
      </c>
      <c r="L24" s="6">
        <v>8.8961976809016878</v>
      </c>
    </row>
    <row r="25" spans="1:29" x14ac:dyDescent="0.35">
      <c r="D25" s="7"/>
      <c r="E25" s="15"/>
      <c r="F25" s="15"/>
      <c r="G25" s="15"/>
      <c r="H25" s="15"/>
      <c r="I25" s="8"/>
      <c r="K25" s="5">
        <v>7.2511713560364086</v>
      </c>
      <c r="L25" s="6">
        <v>7.2055597197519816</v>
      </c>
      <c r="V25" s="17" t="s">
        <v>34</v>
      </c>
    </row>
    <row r="26" spans="1:29" x14ac:dyDescent="0.35">
      <c r="K26" s="7">
        <v>7.5982396514767743</v>
      </c>
      <c r="L26" s="8">
        <v>4.9870507542519817</v>
      </c>
    </row>
    <row r="27" spans="1:29" x14ac:dyDescent="0.35">
      <c r="V27" t="s">
        <v>29</v>
      </c>
      <c r="W27" s="9">
        <f>W16</f>
        <v>2</v>
      </c>
      <c r="Y27" t="e" cm="1">
        <f t="array" aca="1" ref="Y27" ca="1">FTEXT(W27)</f>
        <v>#NAME?</v>
      </c>
    </row>
    <row r="28" spans="1:29" x14ac:dyDescent="0.35">
      <c r="V28" t="s">
        <v>14</v>
      </c>
      <c r="W28" s="10">
        <f>W27*MAX(K15,K16)</f>
        <v>10</v>
      </c>
      <c r="Y28" t="e" cm="1">
        <f t="array" aca="1" ref="Y28" ca="1">FTEXT(W28)</f>
        <v>#NAME?</v>
      </c>
    </row>
    <row r="29" spans="1:29" x14ac:dyDescent="0.35">
      <c r="V29" t="s">
        <v>15</v>
      </c>
      <c r="W29" s="10">
        <f>W27*(K17-K16-1)</f>
        <v>10</v>
      </c>
      <c r="Y29" t="e" cm="1">
        <f t="array" aca="1" ref="Y29" ca="1">FTEXT(W29)</f>
        <v>#NAME?</v>
      </c>
    </row>
    <row r="30" spans="1:29" x14ac:dyDescent="0.35">
      <c r="V30" t="s">
        <v>35</v>
      </c>
      <c r="W30" s="10" t="e">
        <f ca="1">K12</f>
        <v>#NAME?</v>
      </c>
      <c r="Y30" t="e" cm="1">
        <f t="array" aca="1" ref="Y30" ca="1">FTEXT(W30)</f>
        <v>#NAME?</v>
      </c>
    </row>
    <row r="31" spans="1:29" x14ac:dyDescent="0.35">
      <c r="V31" t="s">
        <v>22</v>
      </c>
      <c r="W31" s="10" t="e">
        <f ca="1">W30*W29/((W27-W30)*W28)</f>
        <v>#NAME?</v>
      </c>
      <c r="Y31" t="e" cm="1">
        <f t="array" aca="1" ref="Y31" ca="1">FTEXT(W31)</f>
        <v>#NAME?</v>
      </c>
    </row>
    <row r="32" spans="1:29" x14ac:dyDescent="0.35">
      <c r="V32" t="s">
        <v>23</v>
      </c>
      <c r="W32" s="13" t="e">
        <f ca="1">_xlfn.F.DIST.RT(W31,W28,W29)</f>
        <v>#NAME?</v>
      </c>
      <c r="Y32" t="e" cm="1">
        <f t="array" aca="1" ref="Y32" ca="1">FTEXT(W32)</f>
        <v>#NAME?</v>
      </c>
    </row>
    <row r="34" spans="22:25" x14ac:dyDescent="0.35">
      <c r="V34" s="14" t="s">
        <v>36</v>
      </c>
    </row>
    <row r="36" spans="22:25" x14ac:dyDescent="0.35">
      <c r="V36" t="s">
        <v>29</v>
      </c>
      <c r="W36" s="9">
        <f>W16</f>
        <v>2</v>
      </c>
      <c r="Y36" t="e" cm="1">
        <f t="array" aca="1" ref="Y36" ca="1">FTEXT(W36)</f>
        <v>#NAME?</v>
      </c>
    </row>
    <row r="37" spans="22:25" x14ac:dyDescent="0.35">
      <c r="V37" t="s">
        <v>31</v>
      </c>
      <c r="W37" s="10">
        <f t="shared" ref="W37:W38" si="0">W17</f>
        <v>1</v>
      </c>
      <c r="Y37" t="e" cm="1">
        <f t="array" aca="1" ref="Y37" ca="1">FTEXT(W37)</f>
        <v>#NAME?</v>
      </c>
    </row>
    <row r="38" spans="22:25" x14ac:dyDescent="0.35">
      <c r="V38" t="s">
        <v>32</v>
      </c>
      <c r="W38" s="10">
        <f t="shared" si="0"/>
        <v>4</v>
      </c>
      <c r="Y38" t="e" cm="1">
        <f t="array" aca="1" ref="Y38" ca="1">FTEXT(W38)</f>
        <v>#NAME?</v>
      </c>
    </row>
    <row r="39" spans="22:25" x14ac:dyDescent="0.35">
      <c r="V39" s="11" t="s">
        <v>37</v>
      </c>
      <c r="W39" s="10" t="e">
        <f ca="1">K13</f>
        <v>#NAME?</v>
      </c>
      <c r="Y39" t="e" cm="1">
        <f t="array" aca="1" ref="Y39" ca="1">FTEXT(W39)</f>
        <v>#NAME?</v>
      </c>
    </row>
    <row r="40" spans="22:25" x14ac:dyDescent="0.35">
      <c r="V40" s="11" t="s">
        <v>38</v>
      </c>
      <c r="W40" s="13">
        <v>0.65100000000000002</v>
      </c>
      <c r="Y40" t="s">
        <v>39</v>
      </c>
    </row>
    <row r="42" spans="22:25" x14ac:dyDescent="0.35">
      <c r="W42" t="e" cm="1">
        <f t="array" aca="1" ref="W42" ca="1">ABS(RoyCRIT(W36,W37,W38))</f>
        <v>#NAME?</v>
      </c>
    </row>
  </sheetData>
  <pageMargins left="0.7" right="0.7" top="0.75" bottom="0.75" header="0.3" footer="0.3"/>
  <ignoredErrors>
    <ignoredError sqref="K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2025-12-14T17:22:20Z</dcterms:created>
  <dcterms:modified xsi:type="dcterms:W3CDTF">2025-12-15T10:20:23Z</dcterms:modified>
</cp:coreProperties>
</file>