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5" documentId="8_{F16A2F64-90B9-4B4E-AC0D-9CD4C2E1CB96}" xr6:coauthVersionLast="47" xr6:coauthVersionMax="47" xr10:uidLastSave="{D4C5D8EF-4DDF-4197-8A07-8C93296A1BB2}"/>
  <bookViews>
    <workbookView xWindow="-110" yWindow="-110" windowWidth="19420" windowHeight="10300" xr2:uid="{F8E874DC-A1A7-4D27-B090-44DC880FAFEB}"/>
  </bookViews>
  <sheets>
    <sheet name="Title" sheetId="2" r:id="rId1"/>
    <sheet name="Table Lookup" sheetId="1" r:id="rId2"/>
    <sheet name="Interpolation" sheetId="3" r:id="rId3"/>
  </sheets>
  <definedNames>
    <definedName name="DataRange">#REF!</definedName>
    <definedName name="r_0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3" l="1" a="1"/>
  <c r="E10" i="3" s="1"/>
  <c r="C10" i="3"/>
  <c r="C10" i="3" a="1"/>
  <c r="I9" i="3" a="1"/>
  <c r="I9" i="3" s="1"/>
  <c r="G9" i="3" a="1"/>
  <c r="G9" i="3" s="1"/>
  <c r="E9" i="3" a="1"/>
  <c r="E9" i="3" s="1"/>
  <c r="C9" i="3" a="1"/>
  <c r="C9" i="3" s="1"/>
  <c r="I8" i="3" a="1"/>
  <c r="I8" i="3" s="1"/>
  <c r="G8" i="3"/>
  <c r="G8" i="3" a="1"/>
  <c r="E8" i="3" a="1"/>
  <c r="E8" i="3" s="1"/>
  <c r="C8" i="3" a="1"/>
  <c r="C8" i="3" s="1"/>
  <c r="E7" i="3" a="1"/>
  <c r="E7" i="3" s="1"/>
  <c r="C7" i="3" a="1"/>
  <c r="C7" i="3" s="1"/>
  <c r="E6" i="3" a="1"/>
  <c r="E6" i="3" s="1"/>
  <c r="C6" i="3"/>
  <c r="C6" i="3" a="1"/>
  <c r="F33" i="1" a="1"/>
  <c r="F33" i="1" s="1"/>
  <c r="E33" i="1" a="1"/>
  <c r="E33" i="1" s="1"/>
  <c r="D33" i="1" a="1"/>
  <c r="D33" i="1" s="1"/>
  <c r="C33" i="1" a="1"/>
  <c r="C33" i="1" s="1"/>
  <c r="M16" i="1" a="1"/>
  <c r="M16" i="1" s="1"/>
  <c r="L16" i="1" a="1"/>
  <c r="L16" i="1" s="1"/>
  <c r="K16" i="1" a="1"/>
  <c r="K16" i="1" s="1"/>
  <c r="J16" i="1" a="1"/>
  <c r="J16" i="1" s="1"/>
  <c r="M42" i="1" l="1"/>
  <c r="M43" i="1" s="1"/>
  <c r="L42" i="1"/>
  <c r="L43" i="1" s="1"/>
  <c r="K42" i="1"/>
  <c r="K43" i="1" s="1"/>
  <c r="J42" i="1"/>
  <c r="J43" i="1" s="1"/>
  <c r="M36" i="1"/>
  <c r="L36" i="1"/>
  <c r="K36" i="1"/>
  <c r="J36" i="1"/>
  <c r="L35" i="1"/>
  <c r="M34" i="1"/>
  <c r="L34" i="1"/>
  <c r="K34" i="1"/>
  <c r="J34" i="1"/>
  <c r="I34" i="1"/>
  <c r="M33" i="1"/>
  <c r="J33" i="1"/>
  <c r="F31" i="1"/>
  <c r="M30" i="1"/>
  <c r="L30" i="1"/>
  <c r="K30" i="1"/>
  <c r="J30" i="1"/>
  <c r="M29" i="1"/>
  <c r="L29" i="1"/>
  <c r="K29" i="1"/>
  <c r="J29" i="1"/>
  <c r="I29" i="1"/>
  <c r="F29" i="1"/>
  <c r="E29" i="1"/>
  <c r="M28" i="1"/>
  <c r="J28" i="1"/>
  <c r="I28" i="1"/>
  <c r="F28" i="1"/>
  <c r="F30" i="1" s="1"/>
  <c r="E28" i="1"/>
  <c r="E30" i="1" s="1"/>
  <c r="D28" i="1"/>
  <c r="D29" i="1" s="1"/>
  <c r="C28" i="1"/>
  <c r="C29" i="1" s="1"/>
  <c r="M27" i="1"/>
  <c r="J27" i="1"/>
  <c r="M24" i="1"/>
  <c r="L24" i="1"/>
  <c r="K24" i="1"/>
  <c r="J24" i="1"/>
  <c r="I24" i="1"/>
  <c r="I36" i="1" s="1"/>
  <c r="F24" i="1"/>
  <c r="E24" i="1"/>
  <c r="D24" i="1"/>
  <c r="C24" i="1"/>
  <c r="B24" i="1"/>
  <c r="M23" i="1"/>
  <c r="M35" i="1" s="1"/>
  <c r="L23" i="1"/>
  <c r="K23" i="1"/>
  <c r="K35" i="1" s="1"/>
  <c r="J23" i="1"/>
  <c r="J35" i="1" s="1"/>
  <c r="I23" i="1"/>
  <c r="I35" i="1" s="1"/>
  <c r="F23" i="1"/>
  <c r="E23" i="1"/>
  <c r="D23" i="1"/>
  <c r="C23" i="1"/>
  <c r="B23" i="1"/>
  <c r="M22" i="1"/>
  <c r="L22" i="1"/>
  <c r="L28" i="1" s="1"/>
  <c r="K22" i="1"/>
  <c r="K28" i="1" s="1"/>
  <c r="J22" i="1"/>
  <c r="I22" i="1"/>
  <c r="F22" i="1"/>
  <c r="E22" i="1"/>
  <c r="D22" i="1"/>
  <c r="C22" i="1"/>
  <c r="B22" i="1"/>
  <c r="M21" i="1"/>
  <c r="L21" i="1"/>
  <c r="L33" i="1" s="1"/>
  <c r="K21" i="1"/>
  <c r="K33" i="1" s="1"/>
  <c r="J21" i="1"/>
  <c r="I21" i="1"/>
  <c r="I33" i="1" s="1"/>
  <c r="F21" i="1"/>
  <c r="E21" i="1"/>
  <c r="D21" i="1"/>
  <c r="C21" i="1"/>
  <c r="B21" i="1"/>
  <c r="C20" i="1"/>
  <c r="D20" i="1" s="1"/>
  <c r="E20" i="1" s="1"/>
  <c r="F20" i="1" s="1"/>
  <c r="M15" i="1"/>
  <c r="L15" i="1"/>
  <c r="K15" i="1"/>
  <c r="J15" i="1"/>
  <c r="M14" i="1"/>
  <c r="L14" i="1"/>
  <c r="K14" i="1"/>
  <c r="J14" i="1"/>
  <c r="M13" i="1"/>
  <c r="L13" i="1"/>
  <c r="K13" i="1"/>
  <c r="J13" i="1"/>
  <c r="F13" i="1"/>
  <c r="E13" i="1"/>
  <c r="D13" i="1"/>
  <c r="C13" i="1"/>
  <c r="M9" i="1"/>
  <c r="L9" i="1"/>
  <c r="K9" i="1"/>
  <c r="J9" i="1"/>
  <c r="I9" i="1"/>
  <c r="M8" i="1"/>
  <c r="L8" i="1"/>
  <c r="K8" i="1"/>
  <c r="J8" i="1"/>
  <c r="I8" i="1"/>
  <c r="M7" i="1"/>
  <c r="L7" i="1"/>
  <c r="K7" i="1"/>
  <c r="J7" i="1"/>
  <c r="I7" i="1"/>
  <c r="M6" i="1"/>
  <c r="L6" i="1"/>
  <c r="K6" i="1"/>
  <c r="J6" i="1"/>
  <c r="I6" i="1"/>
  <c r="F32" i="1" l="1"/>
  <c r="C31" i="1"/>
  <c r="C32" i="1" s="1"/>
  <c r="D31" i="1"/>
  <c r="E31" i="1"/>
  <c r="E32" i="1" s="1"/>
  <c r="C30" i="1"/>
  <c r="I27" i="1"/>
  <c r="D30" i="1"/>
  <c r="K27" i="1"/>
  <c r="L27" i="1"/>
  <c r="I30" i="1"/>
  <c r="D32" i="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<sst xmlns="http://schemas.openxmlformats.org/spreadsheetml/2006/main" count="51" uniqueCount="35">
  <si>
    <t>Table Lookup</t>
  </si>
  <si>
    <t>Method 1</t>
  </si>
  <si>
    <t>Method 2</t>
  </si>
  <si>
    <t>a</t>
  </si>
  <si>
    <t>b</t>
  </si>
  <si>
    <t>c</t>
  </si>
  <si>
    <t>d</t>
  </si>
  <si>
    <t>row</t>
  </si>
  <si>
    <t>z</t>
  </si>
  <si>
    <t>col</t>
  </si>
  <si>
    <t>value</t>
  </si>
  <si>
    <t>rindex</t>
  </si>
  <si>
    <t>cindex</t>
  </si>
  <si>
    <t>tlookup</t>
  </si>
  <si>
    <t>Method 3</t>
  </si>
  <si>
    <t>Method 4</t>
  </si>
  <si>
    <t>α = .10</t>
  </si>
  <si>
    <t>&gt;10</t>
  </si>
  <si>
    <t>α = .05</t>
  </si>
  <si>
    <t>lower</t>
  </si>
  <si>
    <t>upper</t>
  </si>
  <si>
    <t>weight</t>
  </si>
  <si>
    <t>α = .01</t>
  </si>
  <si>
    <t>ilookup</t>
  </si>
  <si>
    <t>α</t>
  </si>
  <si>
    <t>offset</t>
  </si>
  <si>
    <t>Real Statistics Using Excel</t>
  </si>
  <si>
    <t>Updated</t>
  </si>
  <si>
    <t>Copyright © 2013 - 2025 Charles Zaiontz</t>
  </si>
  <si>
    <t>Interpolation</t>
  </si>
  <si>
    <t>Spearman's Rho</t>
  </si>
  <si>
    <t>n</t>
  </si>
  <si>
    <t>α-linear</t>
  </si>
  <si>
    <t>α-log</t>
  </si>
  <si>
    <t>α-harmonic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</si>
</sst>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164" fontId="0" fillId="0" borderId="1" xfId="0" applyNumberFormat="1" applyBorder="1"/>
    <xf numFmtId="164" fontId="0" fillId="0" borderId="2" xfId="0" applyNumberFormat="1" applyBorder="1"/>
    <xf numFmtId="164" fontId="0" fillId="0" borderId="3" xfId="0" applyNumberFormat="1" applyBorder="1"/>
    <xf numFmtId="0" fontId="0" fillId="0" borderId="0" xfId="0" applyAlignment="1">
      <alignment horizontal="right"/>
    </xf>
    <xf numFmtId="164" fontId="0" fillId="0" borderId="4" xfId="0" applyNumberFormat="1" applyBorder="1"/>
    <xf numFmtId="164" fontId="0" fillId="0" borderId="0" xfId="0" applyNumberFormat="1"/>
    <xf numFmtId="164" fontId="0" fillId="0" borderId="5" xfId="0" applyNumberFormat="1" applyBorder="1"/>
    <xf numFmtId="164" fontId="0" fillId="0" borderId="6" xfId="0" applyNumberFormat="1" applyBorder="1"/>
    <xf numFmtId="164" fontId="0" fillId="0" borderId="7" xfId="0" applyNumberFormat="1" applyBorder="1"/>
    <xf numFmtId="164" fontId="0" fillId="0" borderId="8" xfId="0" applyNumberFormat="1" applyBorder="1"/>
    <xf numFmtId="165" fontId="0" fillId="0" borderId="0" xfId="0" applyNumberFormat="1"/>
    <xf numFmtId="0" fontId="2" fillId="0" borderId="0" xfId="0" applyFont="1"/>
    <xf numFmtId="15" fontId="0" fillId="0" borderId="0" xfId="0" applyNumberFormat="1"/>
    <xf numFmtId="0" fontId="3" fillId="0" borderId="0" xfId="0" applyFont="1"/>
    <xf numFmtId="0" fontId="0" fillId="0" borderId="9" xfId="0" applyBorder="1"/>
    <xf numFmtId="0" fontId="0" fillId="0" borderId="10" xfId="0" applyBorder="1"/>
    <xf numFmtId="0" fontId="0" fillId="0" borderId="1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7B285-01B8-4C35-8431-F219C56651ED}">
  <sheetPr codeName="Sheet1"/>
  <dimension ref="A1:B6"/>
  <sheetViews>
    <sheetView tabSelected="1" workbookViewId="0"/>
  </sheetViews>
  <sheetFormatPr defaultRowHeight="14.5" x14ac:dyDescent="0.35"/>
  <cols>
    <col min="2" max="2" width="9.26953125" bestFit="1" customWidth="1"/>
  </cols>
  <sheetData>
    <row r="1" spans="1:2" x14ac:dyDescent="0.35">
      <c r="A1" t="s">
        <v>26</v>
      </c>
    </row>
    <row r="2" spans="1:2" x14ac:dyDescent="0.35">
      <c r="A2" t="s">
        <v>0</v>
      </c>
    </row>
    <row r="4" spans="1:2" x14ac:dyDescent="0.35">
      <c r="A4" t="s">
        <v>27</v>
      </c>
      <c r="B4" s="14">
        <v>45962</v>
      </c>
    </row>
    <row r="6" spans="1:2" x14ac:dyDescent="0.35">
      <c r="A6" s="15" t="s">
        <v>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8FE19-894B-4DE9-842E-C61E5BA6307B}">
  <sheetPr codeName="Sheet27"/>
  <dimension ref="A1:M43"/>
  <sheetViews>
    <sheetView workbookViewId="0"/>
  </sheetViews>
  <sheetFormatPr defaultRowHeight="14.5" x14ac:dyDescent="0.35"/>
  <sheetData>
    <row r="1" spans="1:13" x14ac:dyDescent="0.35">
      <c r="A1" s="1" t="s">
        <v>0</v>
      </c>
    </row>
    <row r="3" spans="1:13" x14ac:dyDescent="0.35">
      <c r="A3" s="1" t="s">
        <v>1</v>
      </c>
      <c r="H3" s="1" t="s">
        <v>2</v>
      </c>
    </row>
    <row r="5" spans="1:13" x14ac:dyDescent="0.35">
      <c r="B5">
        <v>4</v>
      </c>
      <c r="C5">
        <v>5</v>
      </c>
      <c r="D5">
        <v>6</v>
      </c>
      <c r="E5">
        <v>7</v>
      </c>
      <c r="F5">
        <v>8</v>
      </c>
      <c r="I5">
        <v>4</v>
      </c>
      <c r="J5">
        <v>6</v>
      </c>
      <c r="K5">
        <v>12</v>
      </c>
      <c r="L5">
        <v>20</v>
      </c>
      <c r="M5">
        <v>30</v>
      </c>
    </row>
    <row r="6" spans="1:13" x14ac:dyDescent="0.35">
      <c r="A6">
        <v>2</v>
      </c>
      <c r="B6" s="2">
        <v>0.125</v>
      </c>
      <c r="C6" s="3">
        <v>0.1</v>
      </c>
      <c r="D6" s="3">
        <v>8.3299999999999999E-2</v>
      </c>
      <c r="E6" s="3">
        <v>7.1400000000000005E-2</v>
      </c>
      <c r="F6" s="4">
        <v>6.25E-2</v>
      </c>
      <c r="H6" s="5" t="s">
        <v>3</v>
      </c>
      <c r="I6" s="2">
        <f t="shared" ref="I6:M9" si="0">B6</f>
        <v>0.125</v>
      </c>
      <c r="J6" s="3">
        <f t="shared" si="0"/>
        <v>0.1</v>
      </c>
      <c r="K6" s="3">
        <f t="shared" si="0"/>
        <v>8.3299999999999999E-2</v>
      </c>
      <c r="L6" s="3">
        <f t="shared" si="0"/>
        <v>7.1400000000000005E-2</v>
      </c>
      <c r="M6" s="4">
        <f t="shared" si="0"/>
        <v>6.25E-2</v>
      </c>
    </row>
    <row r="7" spans="1:13" x14ac:dyDescent="0.35">
      <c r="A7">
        <v>3</v>
      </c>
      <c r="B7" s="6">
        <v>8.3299999999999999E-2</v>
      </c>
      <c r="C7" s="7">
        <v>6.6600000000000006E-2</v>
      </c>
      <c r="D7" s="7">
        <v>5.5500000000000001E-2</v>
      </c>
      <c r="E7" s="7">
        <v>4.7600000000000003E-2</v>
      </c>
      <c r="F7" s="8">
        <v>4.1599999999999998E-2</v>
      </c>
      <c r="H7" s="5" t="s">
        <v>4</v>
      </c>
      <c r="I7" s="6">
        <f t="shared" si="0"/>
        <v>8.3299999999999999E-2</v>
      </c>
      <c r="J7" s="7">
        <f t="shared" si="0"/>
        <v>6.6600000000000006E-2</v>
      </c>
      <c r="K7" s="7">
        <f t="shared" si="0"/>
        <v>5.5500000000000001E-2</v>
      </c>
      <c r="L7" s="7">
        <f t="shared" si="0"/>
        <v>4.7600000000000003E-2</v>
      </c>
      <c r="M7" s="8">
        <f t="shared" si="0"/>
        <v>4.1599999999999998E-2</v>
      </c>
    </row>
    <row r="8" spans="1:13" x14ac:dyDescent="0.35">
      <c r="A8">
        <v>4</v>
      </c>
      <c r="B8" s="6">
        <v>6.25E-2</v>
      </c>
      <c r="C8" s="7">
        <v>0.05</v>
      </c>
      <c r="D8" s="7">
        <v>4.1599999999999998E-2</v>
      </c>
      <c r="E8" s="7">
        <v>3.5700000000000003E-2</v>
      </c>
      <c r="F8" s="8">
        <v>3.1199999999999999E-2</v>
      </c>
      <c r="H8" s="5" t="s">
        <v>5</v>
      </c>
      <c r="I8" s="6">
        <f t="shared" si="0"/>
        <v>6.25E-2</v>
      </c>
      <c r="J8" s="7">
        <f t="shared" si="0"/>
        <v>0.05</v>
      </c>
      <c r="K8" s="7">
        <f t="shared" si="0"/>
        <v>4.1599999999999998E-2</v>
      </c>
      <c r="L8" s="7">
        <f t="shared" si="0"/>
        <v>3.5700000000000003E-2</v>
      </c>
      <c r="M8" s="8">
        <f t="shared" si="0"/>
        <v>3.1199999999999999E-2</v>
      </c>
    </row>
    <row r="9" spans="1:13" x14ac:dyDescent="0.35">
      <c r="A9">
        <v>5</v>
      </c>
      <c r="B9" s="9">
        <v>0.05</v>
      </c>
      <c r="C9" s="10">
        <v>0.04</v>
      </c>
      <c r="D9" s="10">
        <v>3.3300000000000003E-2</v>
      </c>
      <c r="E9" s="10">
        <v>2.8500000000000001E-2</v>
      </c>
      <c r="F9" s="11">
        <v>2.5000000000000001E-2</v>
      </c>
      <c r="H9" s="5" t="s">
        <v>6</v>
      </c>
      <c r="I9" s="9">
        <f t="shared" si="0"/>
        <v>0.05</v>
      </c>
      <c r="J9" s="10">
        <f t="shared" si="0"/>
        <v>0.04</v>
      </c>
      <c r="K9" s="10">
        <f t="shared" si="0"/>
        <v>3.3300000000000003E-2</v>
      </c>
      <c r="L9" s="10">
        <f t="shared" si="0"/>
        <v>2.8500000000000001E-2</v>
      </c>
      <c r="M9" s="11">
        <f t="shared" si="0"/>
        <v>2.5000000000000001E-2</v>
      </c>
    </row>
    <row r="11" spans="1:13" x14ac:dyDescent="0.35">
      <c r="B11" t="s">
        <v>7</v>
      </c>
      <c r="C11">
        <v>4</v>
      </c>
      <c r="D11">
        <v>5</v>
      </c>
      <c r="E11" s="12">
        <v>4.0999999999999996</v>
      </c>
      <c r="F11">
        <v>5</v>
      </c>
      <c r="I11" t="s">
        <v>7</v>
      </c>
      <c r="J11" s="5" t="s">
        <v>3</v>
      </c>
      <c r="K11" s="5" t="s">
        <v>6</v>
      </c>
      <c r="L11" s="5" t="s">
        <v>3</v>
      </c>
      <c r="M11" s="5" t="s">
        <v>8</v>
      </c>
    </row>
    <row r="12" spans="1:13" x14ac:dyDescent="0.35">
      <c r="B12" t="s">
        <v>9</v>
      </c>
      <c r="C12">
        <v>5</v>
      </c>
      <c r="D12">
        <v>8</v>
      </c>
      <c r="E12" s="12">
        <v>8.9</v>
      </c>
      <c r="F12">
        <v>10</v>
      </c>
      <c r="I12" t="s">
        <v>9</v>
      </c>
      <c r="J12" s="5">
        <v>6</v>
      </c>
      <c r="K12" s="5">
        <v>12</v>
      </c>
      <c r="L12" s="5">
        <v>6.1</v>
      </c>
      <c r="M12" s="5">
        <v>30</v>
      </c>
    </row>
    <row r="13" spans="1:13" x14ac:dyDescent="0.35">
      <c r="B13" t="s">
        <v>10</v>
      </c>
      <c r="C13" s="7">
        <f>INDEX($B$6:$F$9,C11-$A$6+1,C12-$B$5+1)</f>
        <v>0.05</v>
      </c>
      <c r="D13" s="7">
        <f>INDEX($B$6:$F$9,D11-$A$6+1,D12-$B$5+1)</f>
        <v>2.5000000000000001E-2</v>
      </c>
      <c r="E13" s="7">
        <f>INDEX($B$6:$F$9,E11-$A$6+1,E12-$B$5+1)</f>
        <v>3.1199999999999999E-2</v>
      </c>
      <c r="F13" s="7" t="e">
        <f>INDEX($B$6:$F$9,F11-$A$6+1,F12-$B$5+1)</f>
        <v>#REF!</v>
      </c>
      <c r="I13" t="s">
        <v>11</v>
      </c>
      <c r="J13">
        <f>MATCH(J11,$H$6:$H$9,0)</f>
        <v>1</v>
      </c>
      <c r="K13">
        <f>MATCH(K11,$H$6:$H$9,0)</f>
        <v>4</v>
      </c>
      <c r="L13">
        <f>MATCH(L11,$H$6:$H$9,0)</f>
        <v>1</v>
      </c>
      <c r="M13" t="e">
        <f>MATCH(M11,$H$6:$H$9,0)</f>
        <v>#N/A</v>
      </c>
    </row>
    <row r="14" spans="1:13" x14ac:dyDescent="0.35">
      <c r="I14" t="s">
        <v>12</v>
      </c>
      <c r="J14">
        <f>MATCH(J12,$I$5:$M$5,0)</f>
        <v>2</v>
      </c>
      <c r="K14">
        <f>MATCH(K12,$I$5:$M$5,0)</f>
        <v>3</v>
      </c>
      <c r="L14" t="e">
        <f>MATCH(L12,$I$5:$M$5,0)</f>
        <v>#N/A</v>
      </c>
      <c r="M14">
        <f>MATCH(M12,$I$5:$M$5,0)</f>
        <v>5</v>
      </c>
    </row>
    <row r="15" spans="1:13" x14ac:dyDescent="0.35">
      <c r="I15" t="s">
        <v>10</v>
      </c>
      <c r="J15" s="7">
        <f>INDEX($I$6:$M$9,J13,J14)</f>
        <v>0.1</v>
      </c>
      <c r="K15" s="7">
        <f>INDEX($I$6:$M$9,K13,K14)</f>
        <v>3.3300000000000003E-2</v>
      </c>
      <c r="L15" s="7" t="e">
        <f>INDEX($I$6:$M$9,L13,L14)</f>
        <v>#N/A</v>
      </c>
      <c r="M15" s="7" t="e">
        <f>INDEX($I$6:$M$9,M13,M14)</f>
        <v>#N/A</v>
      </c>
    </row>
    <row r="16" spans="1:13" x14ac:dyDescent="0.35">
      <c r="I16" t="s">
        <v>13</v>
      </c>
      <c r="J16" t="e" cm="1">
        <f t="array" aca="1" ref="J16" ca="1">MLookup($H$5:$M$9,J11,J12)</f>
        <v>#NAME?</v>
      </c>
      <c r="K16" t="e" cm="1">
        <f t="array" aca="1" ref="K16" ca="1">MLookup($H$5:$M$9,K11,K12)</f>
        <v>#NAME?</v>
      </c>
      <c r="L16" t="e" cm="1">
        <f t="array" aca="1" ref="L16" ca="1">MLookup($H$5:$M$9,L11,L12)</f>
        <v>#NAME?</v>
      </c>
      <c r="M16" t="e" cm="1">
        <f t="array" aca="1" ref="M16" ca="1">MLookup($H$5:$M$9,M11,M12)</f>
        <v>#NAME?</v>
      </c>
    </row>
    <row r="18" spans="1:13" x14ac:dyDescent="0.35">
      <c r="A18" s="1" t="s">
        <v>14</v>
      </c>
      <c r="H18" s="1" t="s">
        <v>15</v>
      </c>
    </row>
    <row r="20" spans="1:13" x14ac:dyDescent="0.35">
      <c r="B20">
        <v>1</v>
      </c>
      <c r="C20">
        <f>B20+1</f>
        <v>2</v>
      </c>
      <c r="D20">
        <f>C20+1</f>
        <v>3</v>
      </c>
      <c r="E20">
        <f>D20+1</f>
        <v>4</v>
      </c>
      <c r="F20">
        <f>E20+1</f>
        <v>5</v>
      </c>
      <c r="H20" s="13" t="s">
        <v>16</v>
      </c>
      <c r="I20">
        <v>4</v>
      </c>
      <c r="J20">
        <v>5</v>
      </c>
      <c r="K20">
        <v>6</v>
      </c>
      <c r="L20">
        <v>7</v>
      </c>
      <c r="M20">
        <v>8</v>
      </c>
    </row>
    <row r="21" spans="1:13" x14ac:dyDescent="0.35">
      <c r="A21">
        <v>1</v>
      </c>
      <c r="B21" s="2">
        <f t="shared" ref="B21:F24" si="1">B6</f>
        <v>0.125</v>
      </c>
      <c r="C21" s="3">
        <f t="shared" si="1"/>
        <v>0.1</v>
      </c>
      <c r="D21" s="3">
        <f t="shared" si="1"/>
        <v>8.3299999999999999E-2</v>
      </c>
      <c r="E21" s="3">
        <f t="shared" si="1"/>
        <v>7.1400000000000005E-2</v>
      </c>
      <c r="F21" s="4">
        <f t="shared" si="1"/>
        <v>6.25E-2</v>
      </c>
      <c r="H21">
        <v>2</v>
      </c>
      <c r="I21" s="2">
        <f t="shared" ref="I21:M24" si="2">B6</f>
        <v>0.125</v>
      </c>
      <c r="J21" s="3">
        <f t="shared" si="2"/>
        <v>0.1</v>
      </c>
      <c r="K21" s="3">
        <f t="shared" si="2"/>
        <v>8.3299999999999999E-2</v>
      </c>
      <c r="L21" s="3">
        <f t="shared" si="2"/>
        <v>7.1400000000000005E-2</v>
      </c>
      <c r="M21" s="4">
        <f t="shared" si="2"/>
        <v>6.25E-2</v>
      </c>
    </row>
    <row r="22" spans="1:13" x14ac:dyDescent="0.35">
      <c r="A22">
        <v>5</v>
      </c>
      <c r="B22" s="6">
        <f t="shared" si="1"/>
        <v>8.3299999999999999E-2</v>
      </c>
      <c r="C22" s="7">
        <f t="shared" si="1"/>
        <v>6.6600000000000006E-2</v>
      </c>
      <c r="D22" s="7">
        <f t="shared" si="1"/>
        <v>5.5500000000000001E-2</v>
      </c>
      <c r="E22" s="7">
        <f t="shared" si="1"/>
        <v>4.7600000000000003E-2</v>
      </c>
      <c r="F22" s="8">
        <f t="shared" si="1"/>
        <v>4.1599999999999998E-2</v>
      </c>
      <c r="H22">
        <v>3</v>
      </c>
      <c r="I22" s="6">
        <f t="shared" si="2"/>
        <v>8.3299999999999999E-2</v>
      </c>
      <c r="J22" s="7">
        <f t="shared" si="2"/>
        <v>6.6600000000000006E-2</v>
      </c>
      <c r="K22" s="7">
        <f t="shared" si="2"/>
        <v>5.5500000000000001E-2</v>
      </c>
      <c r="L22" s="7">
        <f t="shared" si="2"/>
        <v>4.7600000000000003E-2</v>
      </c>
      <c r="M22" s="8">
        <f t="shared" si="2"/>
        <v>4.1599999999999998E-2</v>
      </c>
    </row>
    <row r="23" spans="1:13" x14ac:dyDescent="0.35">
      <c r="A23">
        <v>10</v>
      </c>
      <c r="B23" s="6">
        <f t="shared" si="1"/>
        <v>6.25E-2</v>
      </c>
      <c r="C23" s="7">
        <f t="shared" si="1"/>
        <v>0.05</v>
      </c>
      <c r="D23" s="7">
        <f t="shared" si="1"/>
        <v>4.1599999999999998E-2</v>
      </c>
      <c r="E23" s="7">
        <f t="shared" si="1"/>
        <v>3.5700000000000003E-2</v>
      </c>
      <c r="F23" s="8">
        <f t="shared" si="1"/>
        <v>3.1199999999999999E-2</v>
      </c>
      <c r="H23">
        <v>4</v>
      </c>
      <c r="I23" s="6">
        <f t="shared" si="2"/>
        <v>6.25E-2</v>
      </c>
      <c r="J23" s="7">
        <f t="shared" si="2"/>
        <v>0.05</v>
      </c>
      <c r="K23" s="7">
        <f t="shared" si="2"/>
        <v>4.1599999999999998E-2</v>
      </c>
      <c r="L23" s="7">
        <f t="shared" si="2"/>
        <v>3.5700000000000003E-2</v>
      </c>
      <c r="M23" s="8">
        <f t="shared" si="2"/>
        <v>3.1199999999999999E-2</v>
      </c>
    </row>
    <row r="24" spans="1:13" x14ac:dyDescent="0.35">
      <c r="A24" s="5" t="s">
        <v>17</v>
      </c>
      <c r="B24" s="9">
        <f t="shared" si="1"/>
        <v>0.05</v>
      </c>
      <c r="C24" s="10">
        <f t="shared" si="1"/>
        <v>0.04</v>
      </c>
      <c r="D24" s="10">
        <f t="shared" si="1"/>
        <v>3.3300000000000003E-2</v>
      </c>
      <c r="E24" s="10">
        <f t="shared" si="1"/>
        <v>2.8500000000000001E-2</v>
      </c>
      <c r="F24" s="11">
        <f t="shared" si="1"/>
        <v>2.5000000000000001E-2</v>
      </c>
      <c r="H24">
        <v>5</v>
      </c>
      <c r="I24" s="9">
        <f t="shared" si="2"/>
        <v>0.05</v>
      </c>
      <c r="J24" s="10">
        <f t="shared" si="2"/>
        <v>0.04</v>
      </c>
      <c r="K24" s="10">
        <f t="shared" si="2"/>
        <v>3.3300000000000003E-2</v>
      </c>
      <c r="L24" s="10">
        <f t="shared" si="2"/>
        <v>2.8500000000000001E-2</v>
      </c>
      <c r="M24" s="11">
        <f t="shared" si="2"/>
        <v>2.5000000000000001E-2</v>
      </c>
    </row>
    <row r="26" spans="1:13" x14ac:dyDescent="0.35">
      <c r="B26" t="s">
        <v>7</v>
      </c>
      <c r="C26">
        <v>4</v>
      </c>
      <c r="D26">
        <v>5</v>
      </c>
      <c r="E26">
        <v>9</v>
      </c>
      <c r="F26">
        <v>20</v>
      </c>
      <c r="H26" s="13" t="s">
        <v>18</v>
      </c>
      <c r="I26">
        <v>4</v>
      </c>
      <c r="J26">
        <v>5</v>
      </c>
      <c r="K26">
        <v>6</v>
      </c>
      <c r="L26">
        <v>7</v>
      </c>
      <c r="M26">
        <v>8</v>
      </c>
    </row>
    <row r="27" spans="1:13" x14ac:dyDescent="0.35">
      <c r="B27" t="s">
        <v>9</v>
      </c>
      <c r="C27">
        <v>2</v>
      </c>
      <c r="D27">
        <v>2</v>
      </c>
      <c r="E27">
        <v>4</v>
      </c>
      <c r="F27">
        <v>4</v>
      </c>
      <c r="H27">
        <v>2</v>
      </c>
      <c r="I27" s="2">
        <f t="shared" ref="I27:M30" si="3">I21*2/3</f>
        <v>8.3333333333333329E-2</v>
      </c>
      <c r="J27" s="3">
        <f t="shared" si="3"/>
        <v>6.6666666666666666E-2</v>
      </c>
      <c r="K27" s="3">
        <f t="shared" si="3"/>
        <v>5.553333333333333E-2</v>
      </c>
      <c r="L27" s="3">
        <f t="shared" si="3"/>
        <v>4.7600000000000003E-2</v>
      </c>
      <c r="M27" s="4">
        <f t="shared" si="3"/>
        <v>4.1666666666666664E-2</v>
      </c>
    </row>
    <row r="28" spans="1:13" x14ac:dyDescent="0.35">
      <c r="B28" t="s">
        <v>11</v>
      </c>
      <c r="C28">
        <f>MATCH(C26,$A$21:$A$23)</f>
        <v>1</v>
      </c>
      <c r="D28">
        <f>MATCH(D26,$A$21:$A$23)</f>
        <v>2</v>
      </c>
      <c r="E28">
        <f>MATCH(E26,$A$21:$A$23)</f>
        <v>2</v>
      </c>
      <c r="F28">
        <f>MATCH(F26,$A$21:$A$23)</f>
        <v>3</v>
      </c>
      <c r="H28">
        <v>3</v>
      </c>
      <c r="I28" s="6">
        <f t="shared" si="3"/>
        <v>5.553333333333333E-2</v>
      </c>
      <c r="J28" s="7">
        <f t="shared" si="3"/>
        <v>4.4400000000000002E-2</v>
      </c>
      <c r="K28" s="7">
        <f t="shared" si="3"/>
        <v>3.6999999999999998E-2</v>
      </c>
      <c r="L28" s="7">
        <f t="shared" si="3"/>
        <v>3.1733333333333336E-2</v>
      </c>
      <c r="M28" s="8">
        <f t="shared" si="3"/>
        <v>2.7733333333333332E-2</v>
      </c>
    </row>
    <row r="29" spans="1:13" x14ac:dyDescent="0.35">
      <c r="B29" t="s">
        <v>19</v>
      </c>
      <c r="C29" s="7">
        <f>INDEX($B$21:$F$23,C28,C27)</f>
        <v>0.1</v>
      </c>
      <c r="D29" s="7">
        <f>INDEX($B$21:$F$23,D28,D27)</f>
        <v>6.6600000000000006E-2</v>
      </c>
      <c r="E29" s="7">
        <f>INDEX($B$21:$F$23,E28,E27)</f>
        <v>4.7600000000000003E-2</v>
      </c>
      <c r="F29" s="7">
        <f>INDEX($B$21:$F$23,F28,F27)</f>
        <v>3.5700000000000003E-2</v>
      </c>
      <c r="H29">
        <v>4</v>
      </c>
      <c r="I29" s="6">
        <f t="shared" si="3"/>
        <v>4.1666666666666664E-2</v>
      </c>
      <c r="J29" s="7">
        <f t="shared" si="3"/>
        <v>3.3333333333333333E-2</v>
      </c>
      <c r="K29" s="7">
        <f t="shared" si="3"/>
        <v>2.7733333333333332E-2</v>
      </c>
      <c r="L29" s="7">
        <f t="shared" si="3"/>
        <v>2.3800000000000002E-2</v>
      </c>
      <c r="M29" s="8">
        <f t="shared" si="3"/>
        <v>2.0799999999999999E-2</v>
      </c>
    </row>
    <row r="30" spans="1:13" x14ac:dyDescent="0.35">
      <c r="B30" t="s">
        <v>20</v>
      </c>
      <c r="C30">
        <f>INDEX($B$21:$F$24,C28+1,C27)</f>
        <v>6.6600000000000006E-2</v>
      </c>
      <c r="D30">
        <f>INDEX($B$21:$F$24,D28+1,D27)</f>
        <v>0.05</v>
      </c>
      <c r="E30">
        <f>INDEX($B$21:$F$24,E28+1,E27)</f>
        <v>3.5700000000000003E-2</v>
      </c>
      <c r="F30">
        <f>INDEX($B$21:$F$24,F28+1,F27)</f>
        <v>2.8500000000000001E-2</v>
      </c>
      <c r="H30">
        <v>5</v>
      </c>
      <c r="I30" s="9">
        <f t="shared" si="3"/>
        <v>3.3333333333333333E-2</v>
      </c>
      <c r="J30" s="10">
        <f t="shared" si="3"/>
        <v>2.6666666666666668E-2</v>
      </c>
      <c r="K30" s="10">
        <f t="shared" si="3"/>
        <v>2.2200000000000001E-2</v>
      </c>
      <c r="L30" s="10">
        <f t="shared" si="3"/>
        <v>1.9E-2</v>
      </c>
      <c r="M30" s="11">
        <f t="shared" si="3"/>
        <v>1.6666666666666666E-2</v>
      </c>
    </row>
    <row r="31" spans="1:13" x14ac:dyDescent="0.35">
      <c r="B31" t="s">
        <v>21</v>
      </c>
      <c r="C31">
        <f ca="1">IF(C26&gt;$A23,1,(C26-OFFSET($A21,C28-1,0))/(OFFSET($A21,C28,0)-OFFSET($A21,C28-1,0)))</f>
        <v>0.75</v>
      </c>
      <c r="D31">
        <f ca="1">IF(D26&gt;$A23,1,(D26-OFFSET($A21,D28-1,0))/(OFFSET($A21,D28,0)-OFFSET($A21,D28-1,0)))</f>
        <v>0</v>
      </c>
      <c r="E31">
        <f ca="1">IF(E26&gt;$A23,1,(E26-OFFSET($A21,E28-1,0))/(OFFSET($A21,E28,0)-OFFSET($A21,E28-1,0)))</f>
        <v>0.8</v>
      </c>
      <c r="F31">
        <f ca="1">IF(F26&gt;$A23,1,(F26-OFFSET($A21,F28-1,0))/(OFFSET($A21,F28,0)-OFFSET($A21,F28-1,0)))</f>
        <v>1</v>
      </c>
    </row>
    <row r="32" spans="1:13" x14ac:dyDescent="0.35">
      <c r="B32" t="s">
        <v>10</v>
      </c>
      <c r="C32">
        <f ca="1">(1-C31)*C29+C31*C30</f>
        <v>7.4950000000000017E-2</v>
      </c>
      <c r="D32">
        <f ca="1">(1-D31)*D29+D31*D30</f>
        <v>6.6600000000000006E-2</v>
      </c>
      <c r="E32">
        <f ca="1">(1-E31)*E29+E31*E30</f>
        <v>3.8080000000000003E-2</v>
      </c>
      <c r="F32">
        <f ca="1">(1-F31)*F29+F31*F30</f>
        <v>2.8500000000000001E-2</v>
      </c>
      <c r="H32" s="13" t="s">
        <v>22</v>
      </c>
      <c r="I32">
        <v>4</v>
      </c>
      <c r="J32">
        <v>5</v>
      </c>
      <c r="K32">
        <v>6</v>
      </c>
      <c r="L32">
        <v>7</v>
      </c>
      <c r="M32">
        <v>8</v>
      </c>
    </row>
    <row r="33" spans="2:13" x14ac:dyDescent="0.35">
      <c r="B33" t="s">
        <v>23</v>
      </c>
      <c r="C33" t="e" cm="1">
        <f t="array" aca="1" ref="C33" ca="1">ILookup($A$20:$F$24,C26,C27)</f>
        <v>#NAME?</v>
      </c>
      <c r="D33" t="e" cm="1">
        <f t="array" aca="1" ref="D33" ca="1">ILookup($A$20:$F$24,D26,D27)</f>
        <v>#NAME?</v>
      </c>
      <c r="E33" t="e" cm="1">
        <f t="array" aca="1" ref="E33" ca="1">ILookup($A$20:$F$24,E26,E27)</f>
        <v>#NAME?</v>
      </c>
      <c r="F33" t="e" cm="1">
        <f t="array" aca="1" ref="F33" ca="1">ILookup($A$20:$F$24,F26,F27)</f>
        <v>#NAME?</v>
      </c>
      <c r="H33">
        <v>2</v>
      </c>
      <c r="I33" s="2">
        <f t="shared" ref="I33:M36" si="4">I21*4/7</f>
        <v>7.1428571428571425E-2</v>
      </c>
      <c r="J33" s="3">
        <f t="shared" si="4"/>
        <v>5.7142857142857148E-2</v>
      </c>
      <c r="K33" s="3">
        <f t="shared" si="4"/>
        <v>4.7599999999999996E-2</v>
      </c>
      <c r="L33" s="3">
        <f t="shared" si="4"/>
        <v>4.0800000000000003E-2</v>
      </c>
      <c r="M33" s="4">
        <f t="shared" si="4"/>
        <v>3.5714285714285712E-2</v>
      </c>
    </row>
    <row r="34" spans="2:13" x14ac:dyDescent="0.35">
      <c r="H34">
        <v>3</v>
      </c>
      <c r="I34" s="6">
        <f t="shared" si="4"/>
        <v>4.7599999999999996E-2</v>
      </c>
      <c r="J34" s="7">
        <f t="shared" si="4"/>
        <v>3.8057142857142859E-2</v>
      </c>
      <c r="K34" s="7">
        <f t="shared" si="4"/>
        <v>3.1714285714285716E-2</v>
      </c>
      <c r="L34" s="7">
        <f t="shared" si="4"/>
        <v>2.7200000000000002E-2</v>
      </c>
      <c r="M34" s="8">
        <f t="shared" si="4"/>
        <v>2.3771428571428572E-2</v>
      </c>
    </row>
    <row r="35" spans="2:13" x14ac:dyDescent="0.35">
      <c r="H35">
        <v>4</v>
      </c>
      <c r="I35" s="6">
        <f t="shared" si="4"/>
        <v>3.5714285714285712E-2</v>
      </c>
      <c r="J35" s="7">
        <f t="shared" si="4"/>
        <v>2.8571428571428574E-2</v>
      </c>
      <c r="K35" s="7">
        <f t="shared" si="4"/>
        <v>2.3771428571428572E-2</v>
      </c>
      <c r="L35" s="7">
        <f t="shared" si="4"/>
        <v>2.0400000000000001E-2</v>
      </c>
      <c r="M35" s="8">
        <f t="shared" si="4"/>
        <v>1.7828571428571426E-2</v>
      </c>
    </row>
    <row r="36" spans="2:13" x14ac:dyDescent="0.35">
      <c r="H36">
        <v>5</v>
      </c>
      <c r="I36" s="9">
        <f t="shared" si="4"/>
        <v>2.8571428571428574E-2</v>
      </c>
      <c r="J36" s="10">
        <f t="shared" si="4"/>
        <v>2.2857142857142857E-2</v>
      </c>
      <c r="K36" s="10">
        <f t="shared" si="4"/>
        <v>1.9028571428571429E-2</v>
      </c>
      <c r="L36" s="10">
        <f t="shared" si="4"/>
        <v>1.6285714285714285E-2</v>
      </c>
      <c r="M36" s="11">
        <f t="shared" si="4"/>
        <v>1.4285714285714287E-2</v>
      </c>
    </row>
    <row r="38" spans="2:13" x14ac:dyDescent="0.35">
      <c r="I38" t="s">
        <v>7</v>
      </c>
      <c r="J38">
        <v>4</v>
      </c>
      <c r="K38">
        <v>5</v>
      </c>
      <c r="L38">
        <v>4</v>
      </c>
      <c r="M38">
        <v>5</v>
      </c>
    </row>
    <row r="39" spans="2:13" x14ac:dyDescent="0.35">
      <c r="I39" t="s">
        <v>9</v>
      </c>
      <c r="J39">
        <v>5</v>
      </c>
      <c r="K39">
        <v>8</v>
      </c>
      <c r="L39">
        <v>5</v>
      </c>
      <c r="M39">
        <v>8</v>
      </c>
    </row>
    <row r="40" spans="2:13" x14ac:dyDescent="0.35">
      <c r="I40" s="13" t="s">
        <v>24</v>
      </c>
      <c r="J40">
        <v>0.05</v>
      </c>
      <c r="K40">
        <v>0.05</v>
      </c>
      <c r="L40">
        <v>0.1</v>
      </c>
      <c r="M40">
        <v>0.01</v>
      </c>
    </row>
    <row r="42" spans="2:13" x14ac:dyDescent="0.35">
      <c r="I42" t="s">
        <v>25</v>
      </c>
      <c r="J42">
        <f>IF(J40=0.01,6,IF(J40=0.1,-6,0))</f>
        <v>0</v>
      </c>
      <c r="K42">
        <f>IF(K40=0.01,6,IF(K40=0.1,-6,0))</f>
        <v>0</v>
      </c>
      <c r="L42">
        <f>IF(L40=0.01,6,IF(L40=0.1,-6,0))</f>
        <v>-6</v>
      </c>
      <c r="M42">
        <f>IF(M40=0.01,6,IF(M40=0.1,-6,0))</f>
        <v>6</v>
      </c>
    </row>
    <row r="43" spans="2:13" x14ac:dyDescent="0.35">
      <c r="I43" t="s">
        <v>10</v>
      </c>
      <c r="J43" s="7">
        <f ca="1">INDEX(OFFSET($I$27:$M$36,J42,0),J38-$H$27+1,J39-$I$26+1)</f>
        <v>3.3333333333333333E-2</v>
      </c>
      <c r="K43" s="7">
        <f ca="1">INDEX(OFFSET($I$27:$M$36,K42,0),K38-$H$27+1,K39-$I$26+1)</f>
        <v>1.6666666666666666E-2</v>
      </c>
      <c r="L43" s="7">
        <f ca="1">INDEX(OFFSET($I$27:$M$36,L42,0),L38-$H$27+1,L39-$I$26+1)</f>
        <v>0.05</v>
      </c>
      <c r="M43" s="7">
        <f ca="1">INDEX(OFFSET($I$27:$M$36,M42,0),M38-$H$27+1,M39-$I$26+1)</f>
        <v>1.4285714285714287E-2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28B7E-F1AD-4632-8542-5C32169EF1E7}">
  <sheetPr codeName="Sheet2"/>
  <dimension ref="A1:I10"/>
  <sheetViews>
    <sheetView workbookViewId="0"/>
  </sheetViews>
  <sheetFormatPr defaultRowHeight="14.5" x14ac:dyDescent="0.35"/>
  <cols>
    <col min="1" max="1" width="11.1796875" customWidth="1"/>
    <col min="2" max="2" width="7.26953125" customWidth="1"/>
    <col min="4" max="4" width="4.1796875" customWidth="1"/>
    <col min="5" max="5" width="29.1796875" customWidth="1"/>
    <col min="6" max="6" width="3.7265625" customWidth="1"/>
    <col min="8" max="8" width="3.7265625" customWidth="1"/>
    <col min="9" max="9" width="23" customWidth="1"/>
  </cols>
  <sheetData>
    <row r="1" spans="1:9" x14ac:dyDescent="0.35">
      <c r="A1" s="1" t="s">
        <v>29</v>
      </c>
    </row>
    <row r="3" spans="1:9" x14ac:dyDescent="0.35">
      <c r="A3" t="s">
        <v>30</v>
      </c>
    </row>
    <row r="5" spans="1:9" x14ac:dyDescent="0.35">
      <c r="A5" t="s">
        <v>31</v>
      </c>
      <c r="B5">
        <v>20</v>
      </c>
    </row>
    <row r="6" spans="1:9" x14ac:dyDescent="0.35">
      <c r="A6" s="13" t="s">
        <v>24</v>
      </c>
      <c r="B6">
        <v>0.02</v>
      </c>
      <c r="C6" s="16" t="e" cm="1">
        <f t="array" aca="1" ref="C6" ca="1">RhoCRIT(B$5,B6)</f>
        <v>#NAME?</v>
      </c>
      <c r="E6" t="e" cm="1">
        <f t="array" aca="1" ref="E6" ca="1">FTEXT(C6)</f>
        <v>#NAME?</v>
      </c>
    </row>
    <row r="7" spans="1:9" x14ac:dyDescent="0.35">
      <c r="A7" s="13" t="s">
        <v>24</v>
      </c>
      <c r="B7">
        <v>0.05</v>
      </c>
      <c r="C7" s="17" t="e" cm="1">
        <f t="array" aca="1" ref="C7" ca="1">RhoCRIT(B$5,B7)</f>
        <v>#NAME?</v>
      </c>
      <c r="E7" t="e" cm="1">
        <f t="array" aca="1" ref="E7" ca="1">FTEXT(C7)</f>
        <v>#NAME?</v>
      </c>
    </row>
    <row r="8" spans="1:9" x14ac:dyDescent="0.35">
      <c r="A8" s="13" t="s">
        <v>32</v>
      </c>
      <c r="B8">
        <v>2.5000000000000001E-2</v>
      </c>
      <c r="C8" s="17" t="e" cm="1">
        <f t="array" aca="1" ref="C8" ca="1">Interpolate(B8,B6,B7,C6,C7,0)</f>
        <v>#NAME?</v>
      </c>
      <c r="E8" t="e" cm="1">
        <f t="array" aca="1" ref="E8" ca="1">FTEXT(C8)</f>
        <v>#NAME?</v>
      </c>
      <c r="G8" t="e" cm="1">
        <f t="array" aca="1" ref="G8" ca="1">RhoCRIT(B5,B8,2,FALSE)</f>
        <v>#NAME?</v>
      </c>
      <c r="I8" t="e" cm="1">
        <f t="array" aca="1" ref="I8" ca="1">FTEXT(G8)</f>
        <v>#NAME?</v>
      </c>
    </row>
    <row r="9" spans="1:9" x14ac:dyDescent="0.35">
      <c r="A9" s="13" t="s">
        <v>33</v>
      </c>
      <c r="B9">
        <v>2.5000000000000001E-2</v>
      </c>
      <c r="C9" s="17" t="e" cm="1">
        <f t="array" aca="1" ref="C9" ca="1">Interpolate(B8,B6,B7,C6,C7,1)</f>
        <v>#NAME?</v>
      </c>
      <c r="E9" t="e" cm="1">
        <f t="array" aca="1" ref="E9" ca="1">FTEXT(C9)</f>
        <v>#NAME?</v>
      </c>
      <c r="G9" t="e" cm="1">
        <f t="array" aca="1" ref="G9" ca="1">RhoCRIT(B5,B9)</f>
        <v>#NAME?</v>
      </c>
      <c r="I9" t="e" cm="1">
        <f t="array" aca="1" ref="I9" ca="1">FTEXT(G9)</f>
        <v>#NAME?</v>
      </c>
    </row>
    <row r="10" spans="1:9" x14ac:dyDescent="0.35">
      <c r="A10" s="13" t="s">
        <v>34</v>
      </c>
      <c r="B10">
        <v>2.5000000000000001E-2</v>
      </c>
      <c r="C10" s="18" t="e" cm="1">
        <f t="array" aca="1" ref="C10" ca="1">Interpolate(B8,B6,B7,C6,C7,2)</f>
        <v>#NAME?</v>
      </c>
      <c r="E10" t="e" cm="1">
        <f t="array" aca="1" ref="E10" ca="1">FTEXT(C10)</f>
        <v>#NAME?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Title</vt:lpstr>
      <vt:lpstr>Table Lookup</vt:lpstr>
      <vt:lpstr>Interpolation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2025-10-31T19:59:28Z</dcterms:created>
  <dcterms:modified xsi:type="dcterms:W3CDTF">2025-11-01T09:55:31Z</dcterms:modified>
</cp:coreProperties>
</file>