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6.xml" ContentType="application/vnd.openxmlformats-officedocument.drawing+xml"/>
  <Override PartName="/xl/charts/chart2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" documentId="8_{40D9A71A-2D25-4BEF-BAD5-7A513DDCB817}" xr6:coauthVersionLast="47" xr6:coauthVersionMax="47" xr10:uidLastSave="{C4D60743-4E27-49EA-B669-137CC26EB500}"/>
  <bookViews>
    <workbookView xWindow="-110" yWindow="-110" windowWidth="19420" windowHeight="10300" xr2:uid="{6CF9BF6C-84D6-449D-B75A-535C48F554BB}"/>
  </bookViews>
  <sheets>
    <sheet name="Title" sheetId="8" r:id="rId1"/>
    <sheet name="Ex 1" sheetId="1" r:id="rId2"/>
    <sheet name="Ex 1A" sheetId="4" r:id="rId3"/>
    <sheet name="Ex 1B" sheetId="5" r:id="rId4"/>
    <sheet name="Ex 1C" sheetId="6" r:id="rId5"/>
    <sheet name="Ex 1D" sheetId="7" r:id="rId6"/>
    <sheet name="Ex 2" sheetId="2" r:id="rId7"/>
    <sheet name="Ex 2A" sheetId="3" r:id="rId8"/>
  </sheets>
  <externalReferences>
    <externalReference r:id="rId9"/>
    <externalReference r:id="rId10"/>
    <externalReference r:id="rId11"/>
  </externalReferences>
  <definedNames>
    <definedName name="r_0">[3]Sheet17!$A$3:$A$264</definedName>
    <definedName name="r_1">[3]Sheet17!$B$3:$B$264</definedName>
    <definedName name="r_2">[3]Sheet17!$C$3:$C$264</definedName>
    <definedName name="r_3">[3]Sheet17!$D$3:$D$264</definedName>
    <definedName name="r_4">[3]Sheet17!$E$3:$E$264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6" i="4" l="1"/>
  <c r="O91" i="4"/>
  <c r="N91" i="4"/>
  <c r="N92" i="4" s="1"/>
  <c r="N93" i="4" s="1"/>
  <c r="N94" i="4" s="1"/>
  <c r="N95" i="4" s="1"/>
  <c r="N96" i="4" s="1"/>
  <c r="N97" i="4" s="1"/>
  <c r="N98" i="4" s="1"/>
  <c r="N99" i="4" s="1"/>
  <c r="N100" i="4" s="1"/>
  <c r="N101" i="4" s="1"/>
  <c r="O90" i="4"/>
  <c r="N83" i="4"/>
  <c r="N84" i="4" s="1"/>
  <c r="N85" i="4" s="1"/>
  <c r="N86" i="4" s="1"/>
  <c r="N87" i="4" s="1"/>
  <c r="N88" i="4" s="1"/>
  <c r="N89" i="4" s="1"/>
  <c r="N90" i="4" s="1"/>
  <c r="O82" i="4"/>
  <c r="O80" i="4"/>
  <c r="O79" i="4"/>
  <c r="O78" i="4"/>
  <c r="O76" i="4"/>
  <c r="O75" i="4"/>
  <c r="O74" i="4"/>
  <c r="O95" i="4" s="1"/>
  <c r="O73" i="4"/>
  <c r="O94" i="4" s="1"/>
  <c r="O72" i="4"/>
  <c r="O93" i="4" s="1"/>
  <c r="O71" i="4"/>
  <c r="O92" i="4" s="1"/>
  <c r="O70" i="4"/>
  <c r="O69" i="4"/>
  <c r="O68" i="4"/>
  <c r="O66" i="4"/>
  <c r="O65" i="4"/>
  <c r="N63" i="4"/>
  <c r="N64" i="4" s="1"/>
  <c r="N65" i="4" s="1"/>
  <c r="N66" i="4" s="1"/>
  <c r="N67" i="4" s="1"/>
  <c r="N68" i="4" s="1"/>
  <c r="N69" i="4" s="1"/>
  <c r="N70" i="4" s="1"/>
  <c r="N71" i="4" s="1"/>
  <c r="N72" i="4" s="1"/>
  <c r="N73" i="4" s="1"/>
  <c r="N74" i="4" s="1"/>
  <c r="N75" i="4" s="1"/>
  <c r="N76" i="4" s="1"/>
  <c r="N77" i="4" s="1"/>
  <c r="N78" i="4" s="1"/>
  <c r="N79" i="4" s="1"/>
  <c r="N80" i="4" s="1"/>
  <c r="N62" i="4"/>
  <c r="O61" i="4"/>
  <c r="N43" i="4"/>
  <c r="N44" i="4" s="1"/>
  <c r="N45" i="4" s="1"/>
  <c r="N46" i="4" s="1"/>
  <c r="N47" i="4" s="1"/>
  <c r="N48" i="4" s="1"/>
  <c r="N49" i="4" s="1"/>
  <c r="N50" i="4" s="1"/>
  <c r="N51" i="4" s="1"/>
  <c r="N52" i="4" s="1"/>
  <c r="N53" i="4" s="1"/>
  <c r="N54" i="4" s="1"/>
  <c r="N55" i="4" s="1"/>
  <c r="N56" i="4" s="1"/>
  <c r="N57" i="4" s="1"/>
  <c r="N58" i="4" s="1"/>
  <c r="N59" i="4" s="1"/>
  <c r="N42" i="4"/>
  <c r="N41" i="4"/>
  <c r="Q57" i="3"/>
  <c r="Q55" i="3"/>
  <c r="Q31" i="3"/>
  <c r="Q24" i="3"/>
  <c r="Q21" i="3"/>
  <c r="Q19" i="3"/>
  <c r="N13" i="3"/>
  <c r="N14" i="3" s="1"/>
  <c r="N12" i="3"/>
  <c r="N11" i="3"/>
  <c r="O7" i="3"/>
  <c r="O6" i="3"/>
  <c r="O5" i="3"/>
  <c r="P5" i="3" s="1"/>
  <c r="AF32" i="2"/>
  <c r="AF33" i="2" s="1"/>
  <c r="AF30" i="2"/>
  <c r="AD29" i="2"/>
  <c r="AD28" i="2"/>
  <c r="AE27" i="2"/>
  <c r="AD27" i="2"/>
  <c r="AF27" i="2" s="1"/>
  <c r="AE26" i="2"/>
  <c r="AF26" i="2" s="1"/>
  <c r="AD26" i="2"/>
  <c r="AE15" i="2"/>
  <c r="AD15" i="2"/>
  <c r="AE14" i="2"/>
  <c r="AF14" i="2" s="1"/>
  <c r="AD14" i="2"/>
  <c r="K17" i="2"/>
  <c r="J17" i="2"/>
  <c r="I17" i="2"/>
  <c r="H17" i="2"/>
  <c r="K16" i="2"/>
  <c r="J16" i="2"/>
  <c r="I16" i="2"/>
  <c r="H15" i="2"/>
  <c r="K14" i="2"/>
  <c r="J14" i="2"/>
  <c r="I14" i="2"/>
  <c r="H14" i="2"/>
  <c r="K13" i="2"/>
  <c r="J13" i="2"/>
  <c r="I13" i="2"/>
  <c r="H13" i="2" a="1"/>
  <c r="H16" i="2" s="1"/>
  <c r="J12" i="2"/>
  <c r="I12" i="2"/>
  <c r="H12" i="2"/>
  <c r="AL6" i="2"/>
  <c r="AK6" i="2"/>
  <c r="J6" i="2" a="1"/>
  <c r="J8" i="2" s="1"/>
  <c r="AL5" i="2"/>
  <c r="AK5" i="2"/>
  <c r="AK9" i="2" s="1"/>
  <c r="AE5" i="2"/>
  <c r="AF5" i="2" s="1"/>
  <c r="AD5" i="2"/>
  <c r="AK4" i="2"/>
  <c r="AE4" i="2"/>
  <c r="AD4" i="2"/>
  <c r="AD6" i="2" s="1"/>
  <c r="A33" i="1"/>
  <c r="A34" i="1" s="1"/>
  <c r="A35" i="1" s="1"/>
  <c r="R32" i="1"/>
  <c r="R33" i="1" s="1"/>
  <c r="A32" i="1"/>
  <c r="R31" i="1"/>
  <c r="A31" i="1"/>
  <c r="O18" i="1"/>
  <c r="I14" i="1"/>
  <c r="G14" i="1"/>
  <c r="F14" i="1"/>
  <c r="I13" i="1"/>
  <c r="G13" i="1"/>
  <c r="F13" i="1"/>
  <c r="I12" i="1"/>
  <c r="G12" i="1"/>
  <c r="F12" i="1"/>
  <c r="I11" i="1"/>
  <c r="G11" i="1"/>
  <c r="F11" i="1"/>
  <c r="I10" i="1"/>
  <c r="G10" i="1"/>
  <c r="F10" i="1"/>
  <c r="I9" i="1"/>
  <c r="G9" i="1"/>
  <c r="F9" i="1"/>
  <c r="I8" i="1"/>
  <c r="G8" i="1"/>
  <c r="F8" i="1"/>
  <c r="I7" i="1"/>
  <c r="G7" i="1"/>
  <c r="F7" i="1"/>
  <c r="I6" i="1"/>
  <c r="G6" i="1"/>
  <c r="F6" i="1"/>
  <c r="AB5" i="1"/>
  <c r="AB6" i="1" s="1"/>
  <c r="AB7" i="1" s="1"/>
  <c r="AB8" i="1" s="1"/>
  <c r="AB9" i="1" s="1"/>
  <c r="AB10" i="1" s="1"/>
  <c r="AB11" i="1" s="1"/>
  <c r="AB12" i="1" s="1"/>
  <c r="AB13" i="1" s="1"/>
  <c r="AB14" i="1" s="1"/>
  <c r="I5" i="1"/>
  <c r="G5" i="1"/>
  <c r="F5" i="1"/>
  <c r="I4" i="1"/>
  <c r="G4" i="1"/>
  <c r="F4" i="1"/>
  <c r="AL19" i="2"/>
  <c r="AK19" i="2"/>
  <c r="AL13" i="2"/>
  <c r="AL15" i="2"/>
  <c r="AK15" i="2"/>
  <c r="AL14" i="2"/>
  <c r="AF21" i="2"/>
  <c r="AL21" i="2"/>
  <c r="AK14" i="2"/>
  <c r="AK21" i="2"/>
  <c r="AK13" i="2"/>
  <c r="AL20" i="2"/>
  <c r="AK20" i="2"/>
  <c r="A36" i="1" l="1"/>
  <c r="AF16" i="2"/>
  <c r="AF18" i="2" s="1"/>
  <c r="AF19" i="2" s="1"/>
  <c r="AF15" i="2"/>
  <c r="Q59" i="3"/>
  <c r="Q47" i="3"/>
  <c r="Q35" i="3"/>
  <c r="Q23" i="3"/>
  <c r="Q11" i="3"/>
  <c r="Q52" i="3"/>
  <c r="Q40" i="3"/>
  <c r="Q28" i="3"/>
  <c r="Q16" i="3"/>
  <c r="Q56" i="3"/>
  <c r="Q44" i="3"/>
  <c r="Q32" i="3"/>
  <c r="Q20" i="3"/>
  <c r="Q37" i="3"/>
  <c r="Q25" i="3"/>
  <c r="Q13" i="3"/>
  <c r="Q51" i="3"/>
  <c r="Q39" i="3"/>
  <c r="Q27" i="3"/>
  <c r="Q15" i="3"/>
  <c r="Q49" i="3"/>
  <c r="Q43" i="3"/>
  <c r="R34" i="1"/>
  <c r="T33" i="1"/>
  <c r="T32" i="1"/>
  <c r="Q45" i="3"/>
  <c r="Q12" i="3"/>
  <c r="Q48" i="3"/>
  <c r="N15" i="3"/>
  <c r="P14" i="3"/>
  <c r="P13" i="3"/>
  <c r="Q33" i="3"/>
  <c r="E17" i="1" a="1"/>
  <c r="S27" i="1"/>
  <c r="Q36" i="3"/>
  <c r="AF4" i="2"/>
  <c r="AF6" i="2" s="1"/>
  <c r="AF7" i="2" s="1"/>
  <c r="AF9" i="2" s="1"/>
  <c r="AF10" i="2" s="1"/>
  <c r="P10" i="3"/>
  <c r="P12" i="3"/>
  <c r="J6" i="2"/>
  <c r="S26" i="1"/>
  <c r="S25" i="1"/>
  <c r="T25" i="1" s="1"/>
  <c r="J7" i="2"/>
  <c r="Q58" i="3"/>
  <c r="Q54" i="3"/>
  <c r="Q50" i="3"/>
  <c r="Q46" i="3"/>
  <c r="Q42" i="3"/>
  <c r="Q38" i="3"/>
  <c r="Q34" i="3"/>
  <c r="Q30" i="3"/>
  <c r="Q26" i="3"/>
  <c r="Q22" i="3"/>
  <c r="Q18" i="3"/>
  <c r="Q14" i="3"/>
  <c r="Q10" i="3"/>
  <c r="P11" i="3"/>
  <c r="AK7" i="2"/>
  <c r="AK8" i="2" s="1"/>
  <c r="AL4" i="2"/>
  <c r="Q17" i="3"/>
  <c r="Q29" i="3"/>
  <c r="Q41" i="3"/>
  <c r="Q53" i="3"/>
  <c r="I15" i="2"/>
  <c r="J15" i="2"/>
  <c r="K15" i="2"/>
  <c r="H13" i="2"/>
  <c r="E18" i="1" l="1"/>
  <c r="F17" i="1"/>
  <c r="E17" i="1"/>
  <c r="G19" i="1"/>
  <c r="F19" i="1"/>
  <c r="G18" i="1"/>
  <c r="F18" i="1"/>
  <c r="G17" i="1"/>
  <c r="E19" i="1"/>
  <c r="R35" i="1"/>
  <c r="T34" i="1"/>
  <c r="T31" i="1"/>
  <c r="T30" i="1"/>
  <c r="U39" i="1"/>
  <c r="U37" i="1"/>
  <c r="U35" i="1"/>
  <c r="U33" i="1"/>
  <c r="U31" i="1"/>
  <c r="U34" i="1"/>
  <c r="U36" i="1"/>
  <c r="U38" i="1"/>
  <c r="U30" i="1"/>
  <c r="U40" i="1"/>
  <c r="U32" i="1"/>
  <c r="P15" i="3"/>
  <c r="N16" i="3"/>
  <c r="AL9" i="2"/>
  <c r="AL7" i="2"/>
  <c r="AL8" i="2" s="1"/>
  <c r="A37" i="1"/>
  <c r="R36" i="1" l="1"/>
  <c r="T35" i="1"/>
  <c r="A38" i="1"/>
  <c r="K4" i="1" a="1"/>
  <c r="Q4" i="1" a="1"/>
  <c r="N17" i="3"/>
  <c r="P16" i="3"/>
  <c r="P17" i="3" l="1"/>
  <c r="N18" i="3"/>
  <c r="Y14" i="1"/>
  <c r="X13" i="1"/>
  <c r="W12" i="1"/>
  <c r="V11" i="1"/>
  <c r="U10" i="1"/>
  <c r="T9" i="1"/>
  <c r="S8" i="1"/>
  <c r="R7" i="1"/>
  <c r="Q6" i="1"/>
  <c r="AA4" i="1"/>
  <c r="W14" i="1"/>
  <c r="V13" i="1"/>
  <c r="U12" i="1"/>
  <c r="T11" i="1"/>
  <c r="S10" i="1"/>
  <c r="R9" i="1"/>
  <c r="Q8" i="1"/>
  <c r="AA6" i="1"/>
  <c r="Z5" i="1"/>
  <c r="Y4" i="1"/>
  <c r="V14" i="1"/>
  <c r="U13" i="1"/>
  <c r="T12" i="1"/>
  <c r="S11" i="1"/>
  <c r="R10" i="1"/>
  <c r="Q9" i="1"/>
  <c r="Q14" i="1"/>
  <c r="X12" i="1"/>
  <c r="Q11" i="1"/>
  <c r="X9" i="1"/>
  <c r="T8" i="1"/>
  <c r="Z6" i="1"/>
  <c r="W5" i="1"/>
  <c r="T4" i="1"/>
  <c r="AA13" i="1"/>
  <c r="V12" i="1"/>
  <c r="AA10" i="1"/>
  <c r="W9" i="1"/>
  <c r="R8" i="1"/>
  <c r="Y6" i="1"/>
  <c r="V5" i="1"/>
  <c r="S4" i="1"/>
  <c r="Z13" i="1"/>
  <c r="S12" i="1"/>
  <c r="Z10" i="1"/>
  <c r="V9" i="1"/>
  <c r="AA7" i="1"/>
  <c r="X6" i="1"/>
  <c r="U5" i="1"/>
  <c r="R4" i="1"/>
  <c r="AA14" i="1"/>
  <c r="T13" i="1"/>
  <c r="AA11" i="1"/>
  <c r="W10" i="1"/>
  <c r="AA8" i="1"/>
  <c r="X7" i="1"/>
  <c r="U6" i="1"/>
  <c r="R5" i="1"/>
  <c r="Y11" i="1"/>
  <c r="V7" i="1"/>
  <c r="Z4" i="1"/>
  <c r="Z14" i="1"/>
  <c r="S13" i="1"/>
  <c r="Z11" i="1"/>
  <c r="V10" i="1"/>
  <c r="Z8" i="1"/>
  <c r="W7" i="1"/>
  <c r="T6" i="1"/>
  <c r="Q5" i="1"/>
  <c r="X14" i="1"/>
  <c r="R13" i="1"/>
  <c r="T10" i="1"/>
  <c r="Y8" i="1"/>
  <c r="S6" i="1"/>
  <c r="AA12" i="1"/>
  <c r="AA9" i="1"/>
  <c r="T7" i="1"/>
  <c r="W4" i="1"/>
  <c r="S9" i="1"/>
  <c r="V6" i="1"/>
  <c r="W13" i="1"/>
  <c r="Q13" i="1"/>
  <c r="U7" i="1"/>
  <c r="Z12" i="1"/>
  <c r="Z9" i="1"/>
  <c r="S7" i="1"/>
  <c r="V4" i="1"/>
  <c r="Y12" i="1"/>
  <c r="Y9" i="1"/>
  <c r="Q7" i="1"/>
  <c r="U4" i="1"/>
  <c r="R12" i="1"/>
  <c r="U9" i="1"/>
  <c r="W6" i="1"/>
  <c r="Q4" i="1"/>
  <c r="Q12" i="1"/>
  <c r="Y10" i="1"/>
  <c r="T5" i="1"/>
  <c r="Y7" i="1"/>
  <c r="U14" i="1"/>
  <c r="X11" i="1"/>
  <c r="X8" i="1"/>
  <c r="R6" i="1"/>
  <c r="T14" i="1"/>
  <c r="W11" i="1"/>
  <c r="W8" i="1"/>
  <c r="AA5" i="1"/>
  <c r="S14" i="1"/>
  <c r="U11" i="1"/>
  <c r="V8" i="1"/>
  <c r="Y5" i="1"/>
  <c r="R14" i="1"/>
  <c r="R11" i="1"/>
  <c r="U8" i="1"/>
  <c r="X5" i="1"/>
  <c r="Y13" i="1"/>
  <c r="Z7" i="1"/>
  <c r="X10" i="1"/>
  <c r="S5" i="1"/>
  <c r="Q10" i="1"/>
  <c r="X4" i="1"/>
  <c r="K5" i="1"/>
  <c r="K4" i="1"/>
  <c r="K6" i="1"/>
  <c r="A39" i="1"/>
  <c r="R37" i="1"/>
  <c r="T36" i="1"/>
  <c r="T37" i="1" l="1"/>
  <c r="R38" i="1"/>
  <c r="A40" i="1"/>
  <c r="M4" i="1" a="1"/>
  <c r="N19" i="3"/>
  <c r="P18" i="3"/>
  <c r="R39" i="1" l="1"/>
  <c r="T38" i="1"/>
  <c r="P19" i="3"/>
  <c r="N20" i="3"/>
  <c r="M13" i="1"/>
  <c r="M6" i="1"/>
  <c r="M5" i="1"/>
  <c r="M4" i="1"/>
  <c r="M14" i="1"/>
  <c r="M12" i="1"/>
  <c r="M11" i="1"/>
  <c r="M10" i="1"/>
  <c r="M9" i="1"/>
  <c r="M8" i="1"/>
  <c r="M7" i="1"/>
  <c r="A52" i="1" l="1"/>
  <c r="O8" i="1"/>
  <c r="A53" i="1"/>
  <c r="O9" i="1"/>
  <c r="T39" i="1"/>
  <c r="R40" i="1"/>
  <c r="T40" i="1" s="1"/>
  <c r="A54" i="1"/>
  <c r="O10" i="1"/>
  <c r="A55" i="1"/>
  <c r="O11" i="1"/>
  <c r="A56" i="1"/>
  <c r="O12" i="1"/>
  <c r="A58" i="1"/>
  <c r="O14" i="1"/>
  <c r="A48" i="1"/>
  <c r="O4" i="1"/>
  <c r="A49" i="1"/>
  <c r="O5" i="1"/>
  <c r="A50" i="1"/>
  <c r="O6" i="1"/>
  <c r="O13" i="1"/>
  <c r="A57" i="1"/>
  <c r="N21" i="3"/>
  <c r="P20" i="3"/>
  <c r="A51" i="1"/>
  <c r="O7" i="1"/>
  <c r="N22" i="3" l="1"/>
  <c r="P21" i="3"/>
  <c r="O17" i="1"/>
  <c r="O19" i="1" s="1"/>
  <c r="I17" i="1" s="1" a="1"/>
  <c r="AC4" i="1" a="1"/>
  <c r="AC12" i="1" l="1"/>
  <c r="B56" i="1" s="1"/>
  <c r="AC10" i="1"/>
  <c r="B54" i="1" s="1"/>
  <c r="AC9" i="1"/>
  <c r="B53" i="1" s="1"/>
  <c r="AC7" i="1"/>
  <c r="B51" i="1" s="1"/>
  <c r="AC6" i="1"/>
  <c r="B50" i="1" s="1"/>
  <c r="AC5" i="1"/>
  <c r="B49" i="1" s="1"/>
  <c r="AC13" i="1"/>
  <c r="B57" i="1" s="1"/>
  <c r="AC11" i="1"/>
  <c r="B55" i="1" s="1"/>
  <c r="AC8" i="1"/>
  <c r="B52" i="1" s="1"/>
  <c r="AC4" i="1"/>
  <c r="AC14" i="1"/>
  <c r="B58" i="1" s="1"/>
  <c r="K18" i="1"/>
  <c r="I18" i="1"/>
  <c r="K17" i="1"/>
  <c r="I17" i="1"/>
  <c r="K9" i="1" s="1"/>
  <c r="J19" i="1"/>
  <c r="K19" i="1"/>
  <c r="K11" i="1" s="1"/>
  <c r="I19" i="1"/>
  <c r="J18" i="1"/>
  <c r="K10" i="1" s="1"/>
  <c r="J17" i="1"/>
  <c r="N23" i="3"/>
  <c r="P22" i="3"/>
  <c r="B27" i="1" l="1"/>
  <c r="B26" i="1"/>
  <c r="B25" i="1"/>
  <c r="C25" i="1" s="1"/>
  <c r="B48" i="1"/>
  <c r="P23" i="3"/>
  <c r="N24" i="3"/>
  <c r="P24" i="3" l="1"/>
  <c r="N25" i="3"/>
  <c r="C30" i="1"/>
  <c r="C35" i="1"/>
  <c r="C33" i="1"/>
  <c r="C31" i="1"/>
  <c r="C34" i="1"/>
  <c r="C32" i="1"/>
  <c r="C36" i="1"/>
  <c r="C37" i="1"/>
  <c r="C38" i="1"/>
  <c r="C39" i="1"/>
  <c r="C40" i="1"/>
  <c r="D39" i="1"/>
  <c r="D37" i="1"/>
  <c r="D35" i="1"/>
  <c r="D33" i="1"/>
  <c r="D31" i="1"/>
  <c r="D40" i="1"/>
  <c r="D32" i="1"/>
  <c r="D34" i="1"/>
  <c r="D36" i="1"/>
  <c r="D30" i="1"/>
  <c r="D38" i="1"/>
  <c r="N26" i="3" l="1"/>
  <c r="P25" i="3"/>
  <c r="N27" i="3" l="1"/>
  <c r="P26" i="3"/>
  <c r="P27" i="3" l="1"/>
  <c r="N28" i="3"/>
  <c r="N29" i="3" l="1"/>
  <c r="P28" i="3"/>
  <c r="P29" i="3" l="1"/>
  <c r="N30" i="3"/>
  <c r="N31" i="3" l="1"/>
  <c r="P30" i="3"/>
  <c r="P31" i="3" l="1"/>
  <c r="N32" i="3"/>
  <c r="N33" i="3" l="1"/>
  <c r="P32" i="3"/>
  <c r="N34" i="3" l="1"/>
  <c r="P33" i="3"/>
  <c r="N35" i="3" l="1"/>
  <c r="P34" i="3"/>
  <c r="P35" i="3" l="1"/>
  <c r="N36" i="3"/>
  <c r="P36" i="3" l="1"/>
  <c r="N37" i="3"/>
  <c r="N38" i="3" l="1"/>
  <c r="P37" i="3"/>
  <c r="N39" i="3" l="1"/>
  <c r="P38" i="3"/>
  <c r="P39" i="3" l="1"/>
  <c r="N40" i="3"/>
  <c r="N41" i="3" l="1"/>
  <c r="P40" i="3"/>
  <c r="P41" i="3" l="1"/>
  <c r="N42" i="3"/>
  <c r="N43" i="3" l="1"/>
  <c r="P42" i="3"/>
  <c r="P43" i="3" l="1"/>
  <c r="N44" i="3"/>
  <c r="P44" i="3" l="1"/>
  <c r="N45" i="3"/>
  <c r="N46" i="3" l="1"/>
  <c r="P45" i="3"/>
  <c r="N47" i="3" l="1"/>
  <c r="P46" i="3"/>
  <c r="P47" i="3" l="1"/>
  <c r="N48" i="3"/>
  <c r="P48" i="3" l="1"/>
  <c r="N49" i="3"/>
  <c r="N50" i="3" l="1"/>
  <c r="P49" i="3"/>
  <c r="N51" i="3" l="1"/>
  <c r="P50" i="3"/>
  <c r="P51" i="3" l="1"/>
  <c r="N52" i="3"/>
  <c r="N53" i="3" l="1"/>
  <c r="P52" i="3"/>
  <c r="P53" i="3" l="1"/>
  <c r="N54" i="3"/>
  <c r="N55" i="3" l="1"/>
  <c r="P54" i="3"/>
  <c r="P55" i="3" l="1"/>
  <c r="N56" i="3"/>
  <c r="P56" i="3" l="1"/>
  <c r="N57" i="3"/>
  <c r="N58" i="3" l="1"/>
  <c r="P57" i="3"/>
  <c r="N59" i="3" l="1"/>
  <c r="P59" i="3" s="1"/>
  <c r="P58" i="3"/>
</calcChain>
</file>

<file path=xl/sharedStrings.xml><?xml version="1.0" encoding="utf-8"?>
<sst xmlns="http://schemas.openxmlformats.org/spreadsheetml/2006/main" count="446" uniqueCount="184">
  <si>
    <t>Method of Least Squares</t>
  </si>
  <si>
    <t>Color</t>
  </si>
  <si>
    <t>Quality</t>
  </si>
  <si>
    <t>Price</t>
  </si>
  <si>
    <t>X</t>
  </si>
  <si>
    <t>Y</t>
  </si>
  <si>
    <t>B</t>
  </si>
  <si>
    <t>Ŷ</t>
  </si>
  <si>
    <t>E</t>
  </si>
  <si>
    <r>
      <t>H = X(X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X)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X</t>
    </r>
    <r>
      <rPr>
        <vertAlign val="superscript"/>
        <sz val="11"/>
        <color theme="1"/>
        <rFont val="Calibri"/>
        <family val="2"/>
        <scheme val="minor"/>
      </rPr>
      <t>T</t>
    </r>
  </si>
  <si>
    <t>Stud E</t>
  </si>
  <si>
    <t>s.e.</t>
  </si>
  <si>
    <r>
      <t>(X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X)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</si>
  <si>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MS</t>
    </r>
    <r>
      <rPr>
        <vertAlign val="subscript"/>
        <sz val="11"/>
        <color theme="1"/>
        <rFont val="Calibri"/>
        <family val="2"/>
        <scheme val="minor"/>
      </rPr>
      <t>Res</t>
    </r>
    <r>
      <rPr>
        <sz val="11"/>
        <color theme="1"/>
        <rFont val="Calibri"/>
        <family val="2"/>
        <scheme val="minor"/>
      </rPr>
      <t>(X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X)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</si>
  <si>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SS</t>
    </r>
    <r>
      <rPr>
        <vertAlign val="subscript"/>
        <sz val="11"/>
        <color theme="1"/>
        <rFont val="Calibri"/>
        <family val="2"/>
        <scheme val="minor"/>
      </rPr>
      <t>Res</t>
    </r>
  </si>
  <si>
    <r>
      <t>df</t>
    </r>
    <r>
      <rPr>
        <vertAlign val="subscript"/>
        <sz val="11"/>
        <color theme="1"/>
        <rFont val="Calibri"/>
        <family val="2"/>
        <scheme val="minor"/>
      </rPr>
      <t>Res</t>
    </r>
  </si>
  <si>
    <r>
      <t>MS</t>
    </r>
    <r>
      <rPr>
        <vertAlign val="subscript"/>
        <sz val="11"/>
        <color theme="1"/>
        <rFont val="Calibri"/>
        <family val="2"/>
        <scheme val="minor"/>
      </rPr>
      <t>Res</t>
    </r>
  </si>
  <si>
    <t>Normality</t>
  </si>
  <si>
    <t>QQ Tables - stud. res</t>
  </si>
  <si>
    <t>QQ Tables - y</t>
  </si>
  <si>
    <t>Count</t>
  </si>
  <si>
    <t>Mean</t>
  </si>
  <si>
    <t>Std Dev</t>
  </si>
  <si>
    <t>Interval</t>
  </si>
  <si>
    <t>Data</t>
  </si>
  <si>
    <t>Std Norm</t>
  </si>
  <si>
    <t>Std Data</t>
  </si>
  <si>
    <t>Homogeneity of variances</t>
  </si>
  <si>
    <t>Stud. E</t>
  </si>
  <si>
    <t>Multiple Regression</t>
  </si>
  <si>
    <t>Model with all three independent variables</t>
  </si>
  <si>
    <t>Model only with Infant mortality</t>
  </si>
  <si>
    <t>Test for significance of eliminating White and Crime</t>
  </si>
  <si>
    <t>AIC/SBC for the two models</t>
  </si>
  <si>
    <t>Poverty</t>
  </si>
  <si>
    <t>Infant Mort</t>
  </si>
  <si>
    <t>White</t>
  </si>
  <si>
    <t>Crime</t>
  </si>
  <si>
    <t>Forecast using TREND</t>
  </si>
  <si>
    <t>SUMMARY OUTPUT</t>
  </si>
  <si>
    <t>complete</t>
  </si>
  <si>
    <t>reduced</t>
  </si>
  <si>
    <t>difference</t>
  </si>
  <si>
    <t>Alabama</t>
  </si>
  <si>
    <t>SSE</t>
  </si>
  <si>
    <t>=AE4-AD4</t>
  </si>
  <si>
    <t>n</t>
  </si>
  <si>
    <t>Alaska</t>
  </si>
  <si>
    <t>Regression Statistics</t>
  </si>
  <si>
    <t>dfE</t>
  </si>
  <si>
    <t>=AE5-AD5</t>
  </si>
  <si>
    <t>k</t>
  </si>
  <si>
    <t>Arizona</t>
  </si>
  <si>
    <t>Multiple R</t>
  </si>
  <si>
    <t>MSE</t>
  </si>
  <si>
    <t>=AF4/AF5</t>
  </si>
  <si>
    <t>Arkansas</t>
  </si>
  <si>
    <t>R Square</t>
  </si>
  <si>
    <t>F</t>
  </si>
  <si>
    <t>=AF6/AD6</t>
  </si>
  <si>
    <t>AIC</t>
  </si>
  <si>
    <t>California</t>
  </si>
  <si>
    <t>Adjusted R Square</t>
  </si>
  <si>
    <t>α</t>
  </si>
  <si>
    <t>AICc</t>
  </si>
  <si>
    <t>Colorado</t>
  </si>
  <si>
    <t>Standard Error</t>
  </si>
  <si>
    <t>p-value</t>
  </si>
  <si>
    <t>=FDIST(AF7,AF5,AD5)</t>
  </si>
  <si>
    <t>SBC</t>
  </si>
  <si>
    <t>Connecticut</t>
  </si>
  <si>
    <t>Output from LINEST</t>
  </si>
  <si>
    <t>Observations</t>
  </si>
  <si>
    <t>sig</t>
  </si>
  <si>
    <t>=IF(AF9&lt;AF8,"yes","no")</t>
  </si>
  <si>
    <t>Delaware</t>
  </si>
  <si>
    <t>AIC/SBC using the Real Statistics functions</t>
  </si>
  <si>
    <t>Florida</t>
  </si>
  <si>
    <t>intercept</t>
  </si>
  <si>
    <t>ANOVA</t>
  </si>
  <si>
    <t>Georgia</t>
  </si>
  <si>
    <t>Slope (b)</t>
  </si>
  <si>
    <t>Intercept (a)</t>
  </si>
  <si>
    <t>df</t>
  </si>
  <si>
    <t>SS</t>
  </si>
  <si>
    <t>MS</t>
  </si>
  <si>
    <t>Significance F</t>
  </si>
  <si>
    <t>Hawaii</t>
  </si>
  <si>
    <r>
      <t>S.E. of slope (s</t>
    </r>
    <r>
      <rPr>
        <vertAlign val="subscript"/>
        <sz val="10"/>
        <color theme="1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>)</t>
    </r>
  </si>
  <si>
    <r>
      <t>S.E. of intercept (s</t>
    </r>
    <r>
      <rPr>
        <vertAlign val="sub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>)</t>
    </r>
  </si>
  <si>
    <t>Regression</t>
  </si>
  <si>
    <t>R-Square</t>
  </si>
  <si>
    <t>=AD14-AE14</t>
  </si>
  <si>
    <t>Idaho</t>
  </si>
  <si>
    <r>
      <t>S.E. of estimate (s</t>
    </r>
    <r>
      <rPr>
        <vertAlign val="subscript"/>
        <sz val="10"/>
        <color theme="1"/>
        <rFont val="Calibri"/>
        <family val="2"/>
        <scheme val="minor"/>
      </rPr>
      <t>Res</t>
    </r>
    <r>
      <rPr>
        <sz val="10"/>
        <color theme="1"/>
        <rFont val="Calibri"/>
        <family val="2"/>
        <scheme val="minor"/>
      </rPr>
      <t>)</t>
    </r>
  </si>
  <si>
    <t>Residual</t>
  </si>
  <si>
    <t>=AE15-AD15</t>
  </si>
  <si>
    <t>Illinois</t>
  </si>
  <si>
    <r>
      <t>df</t>
    </r>
    <r>
      <rPr>
        <vertAlign val="subscript"/>
        <sz val="10"/>
        <color theme="1"/>
        <rFont val="Calibri"/>
        <family val="2"/>
        <scheme val="minor"/>
      </rPr>
      <t>Res</t>
    </r>
  </si>
  <si>
    <t>Total</t>
  </si>
  <si>
    <t>=AF14*AD15/(AF15*(1-AD14))</t>
  </si>
  <si>
    <t>Indiana</t>
  </si>
  <si>
    <r>
      <t>SS</t>
    </r>
    <r>
      <rPr>
        <vertAlign val="subscript"/>
        <sz val="10"/>
        <color theme="1"/>
        <rFont val="Calibri"/>
        <family val="2"/>
        <scheme val="minor"/>
      </rPr>
      <t>Reg</t>
    </r>
  </si>
  <si>
    <r>
      <t>SS</t>
    </r>
    <r>
      <rPr>
        <vertAlign val="subscript"/>
        <sz val="10"/>
        <color theme="1"/>
        <rFont val="Calibri"/>
        <family val="2"/>
        <scheme val="minor"/>
      </rPr>
      <t>Res</t>
    </r>
  </si>
  <si>
    <t>Augmented versions</t>
  </si>
  <si>
    <t>Iowa</t>
  </si>
  <si>
    <t>Coefficients</t>
  </si>
  <si>
    <t>t Stat</t>
  </si>
  <si>
    <t>P-value</t>
  </si>
  <si>
    <t>Lower 95%</t>
  </si>
  <si>
    <t>Upper 95%</t>
  </si>
  <si>
    <t>=FDIST(AF16,AF15,AD15)</t>
  </si>
  <si>
    <t>Kansas</t>
  </si>
  <si>
    <t>Intercept</t>
  </si>
  <si>
    <t>=IF(AF18&lt;AF17,"yes","no")</t>
  </si>
  <si>
    <t>Kentucky</t>
  </si>
  <si>
    <t>Louisiana</t>
  </si>
  <si>
    <t>Using Rsquare Test</t>
  </si>
  <si>
    <t>=RSquareTest(C4:E53,C4:C53,B4:B53)</t>
  </si>
  <si>
    <t>Maine</t>
  </si>
  <si>
    <t>Maryland</t>
  </si>
  <si>
    <t>Alternative form of test</t>
  </si>
  <si>
    <t>Massachusetts</t>
  </si>
  <si>
    <t>Michigan</t>
  </si>
  <si>
    <t>Minnesota</t>
  </si>
  <si>
    <t>SSReg</t>
  </si>
  <si>
    <t>Mississippi</t>
  </si>
  <si>
    <t>dfReg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</si>
  <si>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</si>
  <si>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</si>
  <si>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</si>
  <si>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</si>
  <si>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</si>
  <si>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</si>
  <si>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</si>
  <si>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</si>
  <si>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</si>
  <si>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</si>
  <si>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</si>
  <si>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</si>
  <si>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</si>
  <si>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</si>
  <si>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</si>
  <si>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</si>
  <si>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</si>
  <si>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</si>
  <si>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</si>
  <si>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</si>
  <si>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</si>
  <si>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</si>
  <si>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</si>
  <si>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</si>
  <si>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</si>
  <si>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</si>
  <si>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Poverty - % below poverty level</t>
  </si>
  <si>
    <t>Infant Mort - infant mortality per 1,000 births, death prior to 1 yr, excludes fetal death, residents only</t>
  </si>
  <si>
    <t>White - % of the population that is white</t>
  </si>
  <si>
    <t>Crime - violent crime (murder, forcible rape, robbery, and aggravated assault) per 100,000 people</t>
  </si>
  <si>
    <t>Doctors</t>
  </si>
  <si>
    <t>Traf Deaths</t>
  </si>
  <si>
    <t>University</t>
  </si>
  <si>
    <t>Unemployed</t>
  </si>
  <si>
    <t>Income</t>
  </si>
  <si>
    <t>QQ Tables</t>
  </si>
  <si>
    <t>Doctors - # doctors per 100,000 residents, excludes some categories of doctors</t>
  </si>
  <si>
    <t>Traf Deaths - # of traffic fatalities per 100 million vehicle miles</t>
  </si>
  <si>
    <t>University - % of residents 25 yrs or older with at least a bachelor's degree</t>
  </si>
  <si>
    <t>Unemployment - % of civilian labor force</t>
  </si>
  <si>
    <t>Income - median household income</t>
  </si>
  <si>
    <t xml:space="preserve">Multiple Regression </t>
  </si>
  <si>
    <t>Regression data analysis tool output</t>
  </si>
  <si>
    <t>RESIDUAL OUTPUT</t>
  </si>
  <si>
    <t>PROBABILITY OUTPUT</t>
  </si>
  <si>
    <t>Observation</t>
  </si>
  <si>
    <t>Predicted Price</t>
  </si>
  <si>
    <t>Residuals</t>
  </si>
  <si>
    <t>Standard Residuals</t>
  </si>
  <si>
    <t>Percentile</t>
  </si>
  <si>
    <t>Problem plots for homogeneity of variances</t>
  </si>
  <si>
    <t>Predicted Poverty</t>
  </si>
  <si>
    <t>Real Statistics Using Excel</t>
  </si>
  <si>
    <t>Updated</t>
  </si>
  <si>
    <t>Copyright © 2013 - 2025 Charles Zaiontz</t>
  </si>
  <si>
    <t>Multiple Regression Analysis in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</si>
</sst>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"/>
    <numFmt numFmtId="166" formatCode="0.0"/>
    <numFmt numFmtId="167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7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5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1" applyFont="1" applyAlignment="1">
      <alignment horizontal="right"/>
    </xf>
    <xf numFmtId="166" fontId="5" fillId="0" borderId="0" xfId="1" quotePrefix="1" applyNumberFormat="1" applyFont="1" applyAlignment="1">
      <alignment horizontal="right"/>
    </xf>
    <xf numFmtId="166" fontId="5" fillId="0" borderId="0" xfId="0" applyNumberFormat="1" applyFont="1"/>
    <xf numFmtId="3" fontId="5" fillId="0" borderId="0" xfId="1" applyNumberFormat="1" applyFont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quotePrefix="1"/>
    <xf numFmtId="0" fontId="7" fillId="0" borderId="13" xfId="0" applyFont="1" applyBorder="1" applyAlignment="1">
      <alignment horizontal="centerContinuous"/>
    </xf>
    <xf numFmtId="166" fontId="0" fillId="0" borderId="0" xfId="0" applyNumberFormat="1"/>
    <xf numFmtId="0" fontId="5" fillId="0" borderId="11" xfId="1" applyFont="1" applyBorder="1" applyAlignment="1">
      <alignment horizontal="right"/>
    </xf>
    <xf numFmtId="166" fontId="0" fillId="0" borderId="11" xfId="0" applyNumberFormat="1" applyBorder="1"/>
    <xf numFmtId="0" fontId="2" fillId="0" borderId="0" xfId="0" applyFont="1"/>
    <xf numFmtId="0" fontId="8" fillId="0" borderId="0" xfId="0" applyFont="1"/>
    <xf numFmtId="0" fontId="0" fillId="0" borderId="14" xfId="0" applyBorder="1"/>
    <xf numFmtId="0" fontId="0" fillId="0" borderId="7" xfId="0" applyBorder="1" applyAlignment="1">
      <alignment horizontal="right"/>
    </xf>
    <xf numFmtId="167" fontId="5" fillId="0" borderId="0" xfId="1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2" borderId="0" xfId="0" applyFont="1" applyFill="1"/>
    <xf numFmtId="0" fontId="7" fillId="0" borderId="13" xfId="0" applyFont="1" applyBorder="1" applyAlignment="1">
      <alignment horizontal="center"/>
    </xf>
    <xf numFmtId="0" fontId="0" fillId="0" borderId="15" xfId="0" applyBorder="1"/>
    <xf numFmtId="166" fontId="5" fillId="0" borderId="0" xfId="1" applyNumberFormat="1" applyFont="1" applyAlignment="1">
      <alignment horizontal="right"/>
    </xf>
    <xf numFmtId="0" fontId="5" fillId="0" borderId="11" xfId="0" applyFont="1" applyBorder="1"/>
    <xf numFmtId="166" fontId="5" fillId="0" borderId="11" xfId="1" quotePrefix="1" applyNumberFormat="1" applyFont="1" applyBorder="1" applyAlignment="1">
      <alignment horizontal="right"/>
    </xf>
    <xf numFmtId="166" fontId="5" fillId="0" borderId="11" xfId="0" applyNumberFormat="1" applyFont="1" applyBorder="1"/>
    <xf numFmtId="3" fontId="5" fillId="0" borderId="11" xfId="1" applyNumberFormat="1" applyFont="1" applyBorder="1" applyAlignment="1">
      <alignment horizontal="right" wrapText="1"/>
    </xf>
    <xf numFmtId="166" fontId="5" fillId="0" borderId="0" xfId="1" applyNumberFormat="1" applyFont="1"/>
    <xf numFmtId="2" fontId="5" fillId="0" borderId="0" xfId="1" applyNumberFormat="1" applyFont="1"/>
    <xf numFmtId="166" fontId="5" fillId="0" borderId="0" xfId="1" applyNumberFormat="1" applyFont="1" applyAlignment="1">
      <alignment horizontal="right" wrapText="1"/>
    </xf>
    <xf numFmtId="166" fontId="5" fillId="0" borderId="0" xfId="2" applyNumberFormat="1" applyFont="1"/>
    <xf numFmtId="3" fontId="5" fillId="0" borderId="0" xfId="1" applyNumberFormat="1" applyFont="1"/>
    <xf numFmtId="166" fontId="5" fillId="0" borderId="11" xfId="1" applyNumberFormat="1" applyFont="1" applyBorder="1"/>
    <xf numFmtId="2" fontId="5" fillId="0" borderId="11" xfId="1" applyNumberFormat="1" applyFont="1" applyBorder="1"/>
    <xf numFmtId="166" fontId="5" fillId="0" borderId="11" xfId="1" applyNumberFormat="1" applyFont="1" applyBorder="1" applyAlignment="1">
      <alignment horizontal="right" wrapText="1"/>
    </xf>
    <xf numFmtId="166" fontId="5" fillId="0" borderId="11" xfId="2" applyNumberFormat="1" applyFont="1" applyBorder="1"/>
    <xf numFmtId="3" fontId="5" fillId="0" borderId="11" xfId="1" applyNumberFormat="1" applyFont="1" applyBorder="1"/>
    <xf numFmtId="15" fontId="0" fillId="0" borderId="0" xfId="0" applyNumberFormat="1"/>
    <xf numFmtId="0" fontId="11" fillId="0" borderId="0" xfId="0" applyFont="1"/>
  </cellXfs>
  <cellStyles count="3">
    <cellStyle name="Normal" xfId="0" builtinId="0"/>
    <cellStyle name="Normal 2" xfId="1" xr:uid="{79F13E51-67F4-4437-85D9-E340B3A7DB93}"/>
    <cellStyle name="Normal 3" xfId="2" xr:uid="{9D2B2B8C-3F03-44CA-A853-8FCBCE5CB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'Ex 1'!$B$30:$B$40</c:f>
              <c:numCache>
                <c:formatCode>General</c:formatCode>
                <c:ptCount val="11"/>
                <c:pt idx="0">
                  <c:v>-1.3236303505689102</c:v>
                </c:pt>
                <c:pt idx="1">
                  <c:v>-1.0711234253885886</c:v>
                </c:pt>
                <c:pt idx="2">
                  <c:v>-0.95698541007981308</c:v>
                </c:pt>
                <c:pt idx="3">
                  <c:v>-0.85947290855377767</c:v>
                </c:pt>
                <c:pt idx="4">
                  <c:v>-0.40782898942708506</c:v>
                </c:pt>
                <c:pt idx="5">
                  <c:v>-0.23339821457085794</c:v>
                </c:pt>
                <c:pt idx="6">
                  <c:v>0.31381862189921916</c:v>
                </c:pt>
                <c:pt idx="7">
                  <c:v>0.79973849933219099</c:v>
                </c:pt>
                <c:pt idx="8">
                  <c:v>0.86327382787517848</c:v>
                </c:pt>
                <c:pt idx="9">
                  <c:v>0.95211784652177578</c:v>
                </c:pt>
                <c:pt idx="10">
                  <c:v>1.8529159932154711</c:v>
                </c:pt>
              </c:numCache>
            </c:numRef>
          </c:xVal>
          <c:yVal>
            <c:numRef>
              <c:f>'Ex 1'!$C$30:$C$40</c:f>
              <c:numCache>
                <c:formatCode>General</c:formatCode>
                <c:ptCount val="11"/>
                <c:pt idx="0">
                  <c:v>-1.6906216295848977</c:v>
                </c:pt>
                <c:pt idx="1">
                  <c:v>-1.096803562093513</c:v>
                </c:pt>
                <c:pt idx="2">
                  <c:v>-0.74785859476330196</c:v>
                </c:pt>
                <c:pt idx="3">
                  <c:v>-0.47278912099226744</c:v>
                </c:pt>
                <c:pt idx="4">
                  <c:v>-0.22988411757923208</c:v>
                </c:pt>
                <c:pt idx="5">
                  <c:v>0</c:v>
                </c:pt>
                <c:pt idx="6">
                  <c:v>0.22988411757923222</c:v>
                </c:pt>
                <c:pt idx="7">
                  <c:v>0.47278912099226728</c:v>
                </c:pt>
                <c:pt idx="8">
                  <c:v>0.74785859476330196</c:v>
                </c:pt>
                <c:pt idx="9">
                  <c:v>1.096803562093513</c:v>
                </c:pt>
                <c:pt idx="10">
                  <c:v>1.6906216295848984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60-4DB6-8B12-B82BCBBFB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372928"/>
        <c:axId val="475374496"/>
      </c:scatterChart>
      <c:valAx>
        <c:axId val="475372928"/>
        <c:scaling>
          <c:orientation val="minMax"/>
          <c:max val="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374496"/>
        <c:crosses val="autoZero"/>
        <c:crossBetween val="midCat"/>
      </c:valAx>
      <c:valAx>
        <c:axId val="475374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3729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1A'!$N$61:$N$80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'Ex 1A'!$O$61:$O$80</c:f>
              <c:numCache>
                <c:formatCode>General</c:formatCode>
                <c:ptCount val="20"/>
                <c:pt idx="0">
                  <c:v>-1</c:v>
                </c:pt>
                <c:pt idx="1">
                  <c:v>1</c:v>
                </c:pt>
                <c:pt idx="2">
                  <c:v>-2</c:v>
                </c:pt>
                <c:pt idx="3">
                  <c:v>1</c:v>
                </c:pt>
                <c:pt idx="4">
                  <c:v>0</c:v>
                </c:pt>
                <c:pt idx="5">
                  <c:v>-3</c:v>
                </c:pt>
                <c:pt idx="6">
                  <c:v>-1</c:v>
                </c:pt>
                <c:pt idx="7">
                  <c:v>0</c:v>
                </c:pt>
                <c:pt idx="8">
                  <c:v>4</c:v>
                </c:pt>
                <c:pt idx="9">
                  <c:v>3</c:v>
                </c:pt>
                <c:pt idx="10">
                  <c:v>3</c:v>
                </c:pt>
                <c:pt idx="11">
                  <c:v>-2</c:v>
                </c:pt>
                <c:pt idx="12">
                  <c:v>-1</c:v>
                </c:pt>
                <c:pt idx="13">
                  <c:v>4</c:v>
                </c:pt>
                <c:pt idx="14">
                  <c:v>0</c:v>
                </c:pt>
                <c:pt idx="15">
                  <c:v>-4</c:v>
                </c:pt>
                <c:pt idx="16">
                  <c:v>8</c:v>
                </c:pt>
                <c:pt idx="17">
                  <c:v>5</c:v>
                </c:pt>
                <c:pt idx="18">
                  <c:v>-8</c:v>
                </c:pt>
                <c:pt idx="19">
                  <c:v>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B8-4D87-8813-6EBACA78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520128"/>
        <c:axId val="476516600"/>
      </c:scatterChart>
      <c:valAx>
        <c:axId val="47652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76516600"/>
        <c:crosses val="autoZero"/>
        <c:crossBetween val="midCat"/>
      </c:valAx>
      <c:valAx>
        <c:axId val="476516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4765201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1A'!$N$82:$N$101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'Ex 1A'!$O$82:$O$101</c:f>
              <c:numCache>
                <c:formatCode>General</c:formatCode>
                <c:ptCount val="20"/>
                <c:pt idx="0">
                  <c:v>-1</c:v>
                </c:pt>
                <c:pt idx="1">
                  <c:v>1</c:v>
                </c:pt>
                <c:pt idx="2">
                  <c:v>3</c:v>
                </c:pt>
                <c:pt idx="3">
                  <c:v>6</c:v>
                </c:pt>
                <c:pt idx="4">
                  <c:v>6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-2</c:v>
                </c:pt>
                <c:pt idx="12">
                  <c:v>-1</c:v>
                </c:pt>
                <c:pt idx="13">
                  <c:v>2</c:v>
                </c:pt>
                <c:pt idx="14">
                  <c:v>0</c:v>
                </c:pt>
                <c:pt idx="15">
                  <c:v>6</c:v>
                </c:pt>
                <c:pt idx="16">
                  <c:v>8</c:v>
                </c:pt>
                <c:pt idx="17">
                  <c:v>-3</c:v>
                </c:pt>
                <c:pt idx="18">
                  <c:v>6</c:v>
                </c:pt>
                <c:pt idx="19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44-4A3F-BEE9-50FDCA9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516992"/>
        <c:axId val="476520520"/>
      </c:scatterChart>
      <c:valAx>
        <c:axId val="47651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76520520"/>
        <c:crosses val="autoZero"/>
        <c:crossBetween val="midCat"/>
      </c:valAx>
      <c:valAx>
        <c:axId val="476520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476516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Infant Mort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2'!$C$4:$C$53</c:f>
              <c:numCache>
                <c:formatCode>0.0</c:formatCode>
                <c:ptCount val="50"/>
                <c:pt idx="0">
                  <c:v>9</c:v>
                </c:pt>
                <c:pt idx="1">
                  <c:v>6.9</c:v>
                </c:pt>
                <c:pt idx="2">
                  <c:v>6.4</c:v>
                </c:pt>
                <c:pt idx="3">
                  <c:v>8.5</c:v>
                </c:pt>
                <c:pt idx="4">
                  <c:v>5</c:v>
                </c:pt>
                <c:pt idx="5">
                  <c:v>5.7</c:v>
                </c:pt>
                <c:pt idx="6">
                  <c:v>6.2</c:v>
                </c:pt>
                <c:pt idx="7">
                  <c:v>8.3000000000000007</c:v>
                </c:pt>
                <c:pt idx="8">
                  <c:v>7.3</c:v>
                </c:pt>
                <c:pt idx="9">
                  <c:v>8.1</c:v>
                </c:pt>
                <c:pt idx="10">
                  <c:v>5.6</c:v>
                </c:pt>
                <c:pt idx="11">
                  <c:v>6.8</c:v>
                </c:pt>
                <c:pt idx="12">
                  <c:v>7.3</c:v>
                </c:pt>
                <c:pt idx="13">
                  <c:v>8</c:v>
                </c:pt>
                <c:pt idx="14">
                  <c:v>5.0999999999999996</c:v>
                </c:pt>
                <c:pt idx="15">
                  <c:v>7.1</c:v>
                </c:pt>
                <c:pt idx="16">
                  <c:v>7.5</c:v>
                </c:pt>
                <c:pt idx="17">
                  <c:v>9.9</c:v>
                </c:pt>
                <c:pt idx="18">
                  <c:v>6.3</c:v>
                </c:pt>
                <c:pt idx="19">
                  <c:v>8</c:v>
                </c:pt>
                <c:pt idx="20">
                  <c:v>4.8</c:v>
                </c:pt>
                <c:pt idx="21">
                  <c:v>7.4</c:v>
                </c:pt>
                <c:pt idx="22">
                  <c:v>5.2</c:v>
                </c:pt>
                <c:pt idx="23">
                  <c:v>10.6</c:v>
                </c:pt>
                <c:pt idx="24">
                  <c:v>7.4</c:v>
                </c:pt>
                <c:pt idx="25">
                  <c:v>5.8</c:v>
                </c:pt>
                <c:pt idx="26">
                  <c:v>5.6</c:v>
                </c:pt>
                <c:pt idx="27">
                  <c:v>6.4</c:v>
                </c:pt>
                <c:pt idx="28">
                  <c:v>6.1</c:v>
                </c:pt>
                <c:pt idx="29">
                  <c:v>5.5</c:v>
                </c:pt>
                <c:pt idx="30">
                  <c:v>5.8</c:v>
                </c:pt>
                <c:pt idx="31">
                  <c:v>5.6</c:v>
                </c:pt>
                <c:pt idx="32">
                  <c:v>8.1</c:v>
                </c:pt>
                <c:pt idx="33">
                  <c:v>5.8</c:v>
                </c:pt>
                <c:pt idx="34">
                  <c:v>7.8</c:v>
                </c:pt>
                <c:pt idx="35">
                  <c:v>8</c:v>
                </c:pt>
                <c:pt idx="36">
                  <c:v>5.5</c:v>
                </c:pt>
                <c:pt idx="37">
                  <c:v>7.6</c:v>
                </c:pt>
                <c:pt idx="38">
                  <c:v>6.1</c:v>
                </c:pt>
                <c:pt idx="39">
                  <c:v>8.4</c:v>
                </c:pt>
                <c:pt idx="40">
                  <c:v>6.9</c:v>
                </c:pt>
                <c:pt idx="41">
                  <c:v>8.6999999999999993</c:v>
                </c:pt>
                <c:pt idx="42">
                  <c:v>6.2</c:v>
                </c:pt>
                <c:pt idx="43">
                  <c:v>5.0999999999999996</c:v>
                </c:pt>
                <c:pt idx="44">
                  <c:v>5.5</c:v>
                </c:pt>
                <c:pt idx="45">
                  <c:v>7.1</c:v>
                </c:pt>
                <c:pt idx="46">
                  <c:v>4.7</c:v>
                </c:pt>
                <c:pt idx="47">
                  <c:v>7.4</c:v>
                </c:pt>
                <c:pt idx="48">
                  <c:v>6.4</c:v>
                </c:pt>
                <c:pt idx="49">
                  <c:v>7</c:v>
                </c:pt>
              </c:numCache>
            </c:numRef>
          </c:xVal>
          <c:yVal>
            <c:numRef>
              <c:f>'Ex 1B'!$C$27:$C$76</c:f>
              <c:numCache>
                <c:formatCode>General</c:formatCode>
                <c:ptCount val="50"/>
                <c:pt idx="0">
                  <c:v>0.53151753471999008</c:v>
                </c:pt>
                <c:pt idx="1">
                  <c:v>-4.3701940963279213</c:v>
                </c:pt>
                <c:pt idx="2">
                  <c:v>2.2462656486003425</c:v>
                </c:pt>
                <c:pt idx="3">
                  <c:v>2.3010586126454893</c:v>
                </c:pt>
                <c:pt idx="4">
                  <c:v>2.9390538653623732</c:v>
                </c:pt>
                <c:pt idx="5">
                  <c:v>-8.3693052508371224E-2</c:v>
                </c:pt>
                <c:pt idx="6">
                  <c:v>-2.4947049280746594</c:v>
                </c:pt>
                <c:pt idx="7">
                  <c:v>-4.733447771089935</c:v>
                </c:pt>
                <c:pt idx="8">
                  <c:v>-0.5029894018649923</c:v>
                </c:pt>
                <c:pt idx="9">
                  <c:v>0.82356267893254831</c:v>
                </c:pt>
                <c:pt idx="10">
                  <c:v>3.2896849450136045E-2</c:v>
                </c:pt>
                <c:pt idx="11">
                  <c:v>-0.31369663181623331</c:v>
                </c:pt>
                <c:pt idx="12">
                  <c:v>-1.2091293343592771</c:v>
                </c:pt>
                <c:pt idx="13">
                  <c:v>-1.243063758629301</c:v>
                </c:pt>
                <c:pt idx="14">
                  <c:v>0.69825056776613792</c:v>
                </c:pt>
                <c:pt idx="15">
                  <c:v>-2.0864954336057906</c:v>
                </c:pt>
                <c:pt idx="16">
                  <c:v>3.5823125986140916</c:v>
                </c:pt>
                <c:pt idx="17">
                  <c:v>0.80471058834260845</c:v>
                </c:pt>
                <c:pt idx="18">
                  <c:v>0.13356232046473338</c:v>
                </c:pt>
                <c:pt idx="19">
                  <c:v>-5.7875976693676634</c:v>
                </c:pt>
                <c:pt idx="20">
                  <c:v>-0.32299043884211009</c:v>
                </c:pt>
                <c:pt idx="21">
                  <c:v>0.78447243635617347</c:v>
                </c:pt>
                <c:pt idx="22">
                  <c:v>-1.1349852544480097</c:v>
                </c:pt>
                <c:pt idx="23">
                  <c:v>4.5861284116821146</c:v>
                </c:pt>
                <c:pt idx="24">
                  <c:v>-0.31101336697906667</c:v>
                </c:pt>
                <c:pt idx="25">
                  <c:v>3.2474355930402812</c:v>
                </c:pt>
                <c:pt idx="26">
                  <c:v>-0.55073752484253724</c:v>
                </c:pt>
                <c:pt idx="27">
                  <c:v>-1.3305975324749575</c:v>
                </c:pt>
                <c:pt idx="28">
                  <c:v>-4.3052076088216076</c:v>
                </c:pt>
                <c:pt idx="29">
                  <c:v>-2.0037708049472513</c:v>
                </c:pt>
                <c:pt idx="30">
                  <c:v>5.247036016924115</c:v>
                </c:pt>
                <c:pt idx="31">
                  <c:v>2.7425474244084391</c:v>
                </c:pt>
                <c:pt idx="32">
                  <c:v>0.45107724189759857</c:v>
                </c:pt>
                <c:pt idx="33">
                  <c:v>0.62006434129559196</c:v>
                </c:pt>
                <c:pt idx="34">
                  <c:v>-0.58329089015636626</c:v>
                </c:pt>
                <c:pt idx="35">
                  <c:v>1.6791058988210104</c:v>
                </c:pt>
                <c:pt idx="36">
                  <c:v>2.4429935212216041</c:v>
                </c:pt>
                <c:pt idx="37">
                  <c:v>-1.7556004573916262</c:v>
                </c:pt>
                <c:pt idx="38">
                  <c:v>-7.8733948462614833E-2</c:v>
                </c:pt>
                <c:pt idx="39">
                  <c:v>0.89819379286492129</c:v>
                </c:pt>
                <c:pt idx="40">
                  <c:v>-0.20895717155026716</c:v>
                </c:pt>
                <c:pt idx="41">
                  <c:v>-5.8122806587869391E-2</c:v>
                </c:pt>
                <c:pt idx="42">
                  <c:v>3.7115298123194638</c:v>
                </c:pt>
                <c:pt idx="43">
                  <c:v>-1.0710112494406534</c:v>
                </c:pt>
                <c:pt idx="44">
                  <c:v>-0.55258597785637065</c:v>
                </c:pt>
                <c:pt idx="45">
                  <c:v>-2.3570521008724015</c:v>
                </c:pt>
                <c:pt idx="46">
                  <c:v>1.31430697733256</c:v>
                </c:pt>
                <c:pt idx="47">
                  <c:v>3.2705481858594432</c:v>
                </c:pt>
                <c:pt idx="48">
                  <c:v>-1.8961744980388389</c:v>
                </c:pt>
                <c:pt idx="49">
                  <c:v>-3.742787209565174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CB-4749-A774-446A1FF5C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513856"/>
        <c:axId val="478485432"/>
      </c:scatterChart>
      <c:valAx>
        <c:axId val="476513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Infant Mort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478485432"/>
        <c:crosses val="autoZero"/>
        <c:crossBetween val="midCat"/>
      </c:valAx>
      <c:valAx>
        <c:axId val="4784854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65138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White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2'!$D$4:$D$53</c:f>
              <c:numCache>
                <c:formatCode>0.0</c:formatCode>
                <c:ptCount val="50"/>
                <c:pt idx="0">
                  <c:v>71.027177760140717</c:v>
                </c:pt>
                <c:pt idx="1">
                  <c:v>70.62318863808899</c:v>
                </c:pt>
                <c:pt idx="2">
                  <c:v>86.505696765320337</c:v>
                </c:pt>
                <c:pt idx="3">
                  <c:v>80.783955956979611</c:v>
                </c:pt>
                <c:pt idx="4">
                  <c:v>76.640052174481781</c:v>
                </c:pt>
                <c:pt idx="5">
                  <c:v>89.734092175332663</c:v>
                </c:pt>
                <c:pt idx="6">
                  <c:v>84.278652322083644</c:v>
                </c:pt>
                <c:pt idx="7">
                  <c:v>74.266056727126113</c:v>
                </c:pt>
                <c:pt idx="8">
                  <c:v>79.811068541941054</c:v>
                </c:pt>
                <c:pt idx="9">
                  <c:v>65.387718279566343</c:v>
                </c:pt>
                <c:pt idx="10">
                  <c:v>29.667333748383395</c:v>
                </c:pt>
                <c:pt idx="11">
                  <c:v>94.600660447193093</c:v>
                </c:pt>
                <c:pt idx="12">
                  <c:v>79.13310968601246</c:v>
                </c:pt>
                <c:pt idx="13">
                  <c:v>88.000000627274659</c:v>
                </c:pt>
                <c:pt idx="14">
                  <c:v>94.170464820794294</c:v>
                </c:pt>
                <c:pt idx="15">
                  <c:v>88.703716524620162</c:v>
                </c:pt>
                <c:pt idx="16">
                  <c:v>89.904327345935869</c:v>
                </c:pt>
                <c:pt idx="17">
                  <c:v>64.839543701408999</c:v>
                </c:pt>
                <c:pt idx="18">
                  <c:v>96.389852756187835</c:v>
                </c:pt>
                <c:pt idx="19">
                  <c:v>63.398020838196281</c:v>
                </c:pt>
                <c:pt idx="20">
                  <c:v>86.203669547721617</c:v>
                </c:pt>
                <c:pt idx="21">
                  <c:v>81.183409037427396</c:v>
                </c:pt>
                <c:pt idx="22">
                  <c:v>89.045556531854984</c:v>
                </c:pt>
                <c:pt idx="23">
                  <c:v>60.598179144073846</c:v>
                </c:pt>
                <c:pt idx="24">
                  <c:v>85.028888093842554</c:v>
                </c:pt>
                <c:pt idx="25">
                  <c:v>90.467729264863962</c:v>
                </c:pt>
                <c:pt idx="26">
                  <c:v>91.372477335833381</c:v>
                </c:pt>
                <c:pt idx="27">
                  <c:v>80.891227371165002</c:v>
                </c:pt>
                <c:pt idx="28">
                  <c:v>95.487186970145373</c:v>
                </c:pt>
                <c:pt idx="29">
                  <c:v>76.032117342828414</c:v>
                </c:pt>
                <c:pt idx="30">
                  <c:v>83.996520785584835</c:v>
                </c:pt>
                <c:pt idx="31">
                  <c:v>73.422529169257928</c:v>
                </c:pt>
                <c:pt idx="32">
                  <c:v>73.937344387272134</c:v>
                </c:pt>
                <c:pt idx="33">
                  <c:v>91.393509706444945</c:v>
                </c:pt>
                <c:pt idx="34">
                  <c:v>84.764237226305966</c:v>
                </c:pt>
                <c:pt idx="35">
                  <c:v>78.141238608693655</c:v>
                </c:pt>
                <c:pt idx="36">
                  <c:v>90.140446325387984</c:v>
                </c:pt>
                <c:pt idx="37">
                  <c:v>85.424563507935517</c:v>
                </c:pt>
                <c:pt idx="38">
                  <c:v>88.483880668602993</c:v>
                </c:pt>
                <c:pt idx="39">
                  <c:v>68.748136077503446</c:v>
                </c:pt>
                <c:pt idx="40">
                  <c:v>88.189790025789804</c:v>
                </c:pt>
                <c:pt idx="41">
                  <c:v>80.371971305033981</c:v>
                </c:pt>
                <c:pt idx="42">
                  <c:v>82.402677784750395</c:v>
                </c:pt>
                <c:pt idx="43">
                  <c:v>92.915461931338129</c:v>
                </c:pt>
                <c:pt idx="44">
                  <c:v>96.408807764739961</c:v>
                </c:pt>
                <c:pt idx="45">
                  <c:v>73.031896017666924</c:v>
                </c:pt>
                <c:pt idx="46">
                  <c:v>84.290902250404002</c:v>
                </c:pt>
                <c:pt idx="47">
                  <c:v>94.524786328554711</c:v>
                </c:pt>
                <c:pt idx="48">
                  <c:v>89.673695670212709</c:v>
                </c:pt>
                <c:pt idx="49">
                  <c:v>93.867286940458214</c:v>
                </c:pt>
              </c:numCache>
            </c:numRef>
          </c:xVal>
          <c:yVal>
            <c:numRef>
              <c:f>'Ex 1B'!$C$27:$C$76</c:f>
              <c:numCache>
                <c:formatCode>General</c:formatCode>
                <c:ptCount val="50"/>
                <c:pt idx="0">
                  <c:v>0.53151753471999008</c:v>
                </c:pt>
                <c:pt idx="1">
                  <c:v>-4.3701940963279213</c:v>
                </c:pt>
                <c:pt idx="2">
                  <c:v>2.2462656486003425</c:v>
                </c:pt>
                <c:pt idx="3">
                  <c:v>2.3010586126454893</c:v>
                </c:pt>
                <c:pt idx="4">
                  <c:v>2.9390538653623732</c:v>
                </c:pt>
                <c:pt idx="5">
                  <c:v>-8.3693052508371224E-2</c:v>
                </c:pt>
                <c:pt idx="6">
                  <c:v>-2.4947049280746594</c:v>
                </c:pt>
                <c:pt idx="7">
                  <c:v>-4.733447771089935</c:v>
                </c:pt>
                <c:pt idx="8">
                  <c:v>-0.5029894018649923</c:v>
                </c:pt>
                <c:pt idx="9">
                  <c:v>0.82356267893254831</c:v>
                </c:pt>
                <c:pt idx="10">
                  <c:v>3.2896849450136045E-2</c:v>
                </c:pt>
                <c:pt idx="11">
                  <c:v>-0.31369663181623331</c:v>
                </c:pt>
                <c:pt idx="12">
                  <c:v>-1.2091293343592771</c:v>
                </c:pt>
                <c:pt idx="13">
                  <c:v>-1.243063758629301</c:v>
                </c:pt>
                <c:pt idx="14">
                  <c:v>0.69825056776613792</c:v>
                </c:pt>
                <c:pt idx="15">
                  <c:v>-2.0864954336057906</c:v>
                </c:pt>
                <c:pt idx="16">
                  <c:v>3.5823125986140916</c:v>
                </c:pt>
                <c:pt idx="17">
                  <c:v>0.80471058834260845</c:v>
                </c:pt>
                <c:pt idx="18">
                  <c:v>0.13356232046473338</c:v>
                </c:pt>
                <c:pt idx="19">
                  <c:v>-5.7875976693676634</c:v>
                </c:pt>
                <c:pt idx="20">
                  <c:v>-0.32299043884211009</c:v>
                </c:pt>
                <c:pt idx="21">
                  <c:v>0.78447243635617347</c:v>
                </c:pt>
                <c:pt idx="22">
                  <c:v>-1.1349852544480097</c:v>
                </c:pt>
                <c:pt idx="23">
                  <c:v>4.5861284116821146</c:v>
                </c:pt>
                <c:pt idx="24">
                  <c:v>-0.31101336697906667</c:v>
                </c:pt>
                <c:pt idx="25">
                  <c:v>3.2474355930402812</c:v>
                </c:pt>
                <c:pt idx="26">
                  <c:v>-0.55073752484253724</c:v>
                </c:pt>
                <c:pt idx="27">
                  <c:v>-1.3305975324749575</c:v>
                </c:pt>
                <c:pt idx="28">
                  <c:v>-4.3052076088216076</c:v>
                </c:pt>
                <c:pt idx="29">
                  <c:v>-2.0037708049472513</c:v>
                </c:pt>
                <c:pt idx="30">
                  <c:v>5.247036016924115</c:v>
                </c:pt>
                <c:pt idx="31">
                  <c:v>2.7425474244084391</c:v>
                </c:pt>
                <c:pt idx="32">
                  <c:v>0.45107724189759857</c:v>
                </c:pt>
                <c:pt idx="33">
                  <c:v>0.62006434129559196</c:v>
                </c:pt>
                <c:pt idx="34">
                  <c:v>-0.58329089015636626</c:v>
                </c:pt>
                <c:pt idx="35">
                  <c:v>1.6791058988210104</c:v>
                </c:pt>
                <c:pt idx="36">
                  <c:v>2.4429935212216041</c:v>
                </c:pt>
                <c:pt idx="37">
                  <c:v>-1.7556004573916262</c:v>
                </c:pt>
                <c:pt idx="38">
                  <c:v>-7.8733948462614833E-2</c:v>
                </c:pt>
                <c:pt idx="39">
                  <c:v>0.89819379286492129</c:v>
                </c:pt>
                <c:pt idx="40">
                  <c:v>-0.20895717155026716</c:v>
                </c:pt>
                <c:pt idx="41">
                  <c:v>-5.8122806587869391E-2</c:v>
                </c:pt>
                <c:pt idx="42">
                  <c:v>3.7115298123194638</c:v>
                </c:pt>
                <c:pt idx="43">
                  <c:v>-1.0710112494406534</c:v>
                </c:pt>
                <c:pt idx="44">
                  <c:v>-0.55258597785637065</c:v>
                </c:pt>
                <c:pt idx="45">
                  <c:v>-2.3570521008724015</c:v>
                </c:pt>
                <c:pt idx="46">
                  <c:v>1.31430697733256</c:v>
                </c:pt>
                <c:pt idx="47">
                  <c:v>3.2705481858594432</c:v>
                </c:pt>
                <c:pt idx="48">
                  <c:v>-1.8961744980388389</c:v>
                </c:pt>
                <c:pt idx="49">
                  <c:v>-3.742787209565174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97-4B85-AFA7-9A8D1167B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483472"/>
        <c:axId val="478485040"/>
      </c:scatterChart>
      <c:valAx>
        <c:axId val="478483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White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478485040"/>
        <c:crosses val="autoZero"/>
        <c:crossBetween val="midCat"/>
      </c:valAx>
      <c:valAx>
        <c:axId val="4784850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8483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Crime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2'!$E$4:$E$53</c:f>
              <c:numCache>
                <c:formatCode>#,##0</c:formatCode>
                <c:ptCount val="50"/>
                <c:pt idx="0">
                  <c:v>448</c:v>
                </c:pt>
                <c:pt idx="1">
                  <c:v>661.2</c:v>
                </c:pt>
                <c:pt idx="2">
                  <c:v>482.7</c:v>
                </c:pt>
                <c:pt idx="3">
                  <c:v>529.4</c:v>
                </c:pt>
                <c:pt idx="4">
                  <c:v>522.6</c:v>
                </c:pt>
                <c:pt idx="5">
                  <c:v>347.8</c:v>
                </c:pt>
                <c:pt idx="6">
                  <c:v>256</c:v>
                </c:pt>
                <c:pt idx="7">
                  <c:v>689.2</c:v>
                </c:pt>
                <c:pt idx="8">
                  <c:v>722.6</c:v>
                </c:pt>
                <c:pt idx="9">
                  <c:v>493.2</c:v>
                </c:pt>
                <c:pt idx="10">
                  <c:v>272.8</c:v>
                </c:pt>
                <c:pt idx="11">
                  <c:v>239.4</c:v>
                </c:pt>
                <c:pt idx="12">
                  <c:v>533.20000000000005</c:v>
                </c:pt>
                <c:pt idx="13">
                  <c:v>333.6</c:v>
                </c:pt>
                <c:pt idx="14">
                  <c:v>294.7</c:v>
                </c:pt>
                <c:pt idx="15">
                  <c:v>452.7</c:v>
                </c:pt>
                <c:pt idx="16">
                  <c:v>295</c:v>
                </c:pt>
                <c:pt idx="17">
                  <c:v>729.5</c:v>
                </c:pt>
                <c:pt idx="18">
                  <c:v>118</c:v>
                </c:pt>
                <c:pt idx="19">
                  <c:v>641.9</c:v>
                </c:pt>
                <c:pt idx="20">
                  <c:v>431.5</c:v>
                </c:pt>
                <c:pt idx="21">
                  <c:v>536</c:v>
                </c:pt>
                <c:pt idx="22">
                  <c:v>288.7</c:v>
                </c:pt>
                <c:pt idx="23">
                  <c:v>291.3</c:v>
                </c:pt>
                <c:pt idx="24">
                  <c:v>504.9</c:v>
                </c:pt>
                <c:pt idx="25">
                  <c:v>287.5</c:v>
                </c:pt>
                <c:pt idx="26">
                  <c:v>302.39999999999998</c:v>
                </c:pt>
                <c:pt idx="27">
                  <c:v>750.6</c:v>
                </c:pt>
                <c:pt idx="28">
                  <c:v>137.30000000000001</c:v>
                </c:pt>
                <c:pt idx="29">
                  <c:v>329.3</c:v>
                </c:pt>
                <c:pt idx="30">
                  <c:v>664.2</c:v>
                </c:pt>
                <c:pt idx="31">
                  <c:v>414.1</c:v>
                </c:pt>
                <c:pt idx="32">
                  <c:v>466.4</c:v>
                </c:pt>
                <c:pt idx="33">
                  <c:v>142.4</c:v>
                </c:pt>
                <c:pt idx="34">
                  <c:v>343.2</c:v>
                </c:pt>
                <c:pt idx="35">
                  <c:v>499.6</c:v>
                </c:pt>
                <c:pt idx="36">
                  <c:v>287.60000000000002</c:v>
                </c:pt>
                <c:pt idx="37">
                  <c:v>416.5</c:v>
                </c:pt>
                <c:pt idx="38">
                  <c:v>227.3</c:v>
                </c:pt>
                <c:pt idx="39">
                  <c:v>788.3</c:v>
                </c:pt>
                <c:pt idx="40">
                  <c:v>169.2</c:v>
                </c:pt>
                <c:pt idx="41">
                  <c:v>753.3</c:v>
                </c:pt>
                <c:pt idx="42">
                  <c:v>510.6</c:v>
                </c:pt>
                <c:pt idx="43">
                  <c:v>234.8</c:v>
                </c:pt>
                <c:pt idx="44">
                  <c:v>124.3</c:v>
                </c:pt>
                <c:pt idx="45">
                  <c:v>269.7</c:v>
                </c:pt>
                <c:pt idx="46">
                  <c:v>333.1</c:v>
                </c:pt>
                <c:pt idx="47">
                  <c:v>275.2</c:v>
                </c:pt>
                <c:pt idx="48">
                  <c:v>290.89999999999998</c:v>
                </c:pt>
                <c:pt idx="49">
                  <c:v>239.3</c:v>
                </c:pt>
              </c:numCache>
            </c:numRef>
          </c:xVal>
          <c:yVal>
            <c:numRef>
              <c:f>'Ex 1B'!$C$27:$C$76</c:f>
              <c:numCache>
                <c:formatCode>General</c:formatCode>
                <c:ptCount val="50"/>
                <c:pt idx="0">
                  <c:v>0.53151753471999008</c:v>
                </c:pt>
                <c:pt idx="1">
                  <c:v>-4.3701940963279213</c:v>
                </c:pt>
                <c:pt idx="2">
                  <c:v>2.2462656486003425</c:v>
                </c:pt>
                <c:pt idx="3">
                  <c:v>2.3010586126454893</c:v>
                </c:pt>
                <c:pt idx="4">
                  <c:v>2.9390538653623732</c:v>
                </c:pt>
                <c:pt idx="5">
                  <c:v>-8.3693052508371224E-2</c:v>
                </c:pt>
                <c:pt idx="6">
                  <c:v>-2.4947049280746594</c:v>
                </c:pt>
                <c:pt idx="7">
                  <c:v>-4.733447771089935</c:v>
                </c:pt>
                <c:pt idx="8">
                  <c:v>-0.5029894018649923</c:v>
                </c:pt>
                <c:pt idx="9">
                  <c:v>0.82356267893254831</c:v>
                </c:pt>
                <c:pt idx="10">
                  <c:v>3.2896849450136045E-2</c:v>
                </c:pt>
                <c:pt idx="11">
                  <c:v>-0.31369663181623331</c:v>
                </c:pt>
                <c:pt idx="12">
                  <c:v>-1.2091293343592771</c:v>
                </c:pt>
                <c:pt idx="13">
                  <c:v>-1.243063758629301</c:v>
                </c:pt>
                <c:pt idx="14">
                  <c:v>0.69825056776613792</c:v>
                </c:pt>
                <c:pt idx="15">
                  <c:v>-2.0864954336057906</c:v>
                </c:pt>
                <c:pt idx="16">
                  <c:v>3.5823125986140916</c:v>
                </c:pt>
                <c:pt idx="17">
                  <c:v>0.80471058834260845</c:v>
                </c:pt>
                <c:pt idx="18">
                  <c:v>0.13356232046473338</c:v>
                </c:pt>
                <c:pt idx="19">
                  <c:v>-5.7875976693676634</c:v>
                </c:pt>
                <c:pt idx="20">
                  <c:v>-0.32299043884211009</c:v>
                </c:pt>
                <c:pt idx="21">
                  <c:v>0.78447243635617347</c:v>
                </c:pt>
                <c:pt idx="22">
                  <c:v>-1.1349852544480097</c:v>
                </c:pt>
                <c:pt idx="23">
                  <c:v>4.5861284116821146</c:v>
                </c:pt>
                <c:pt idx="24">
                  <c:v>-0.31101336697906667</c:v>
                </c:pt>
                <c:pt idx="25">
                  <c:v>3.2474355930402812</c:v>
                </c:pt>
                <c:pt idx="26">
                  <c:v>-0.55073752484253724</c:v>
                </c:pt>
                <c:pt idx="27">
                  <c:v>-1.3305975324749575</c:v>
                </c:pt>
                <c:pt idx="28">
                  <c:v>-4.3052076088216076</c:v>
                </c:pt>
                <c:pt idx="29">
                  <c:v>-2.0037708049472513</c:v>
                </c:pt>
                <c:pt idx="30">
                  <c:v>5.247036016924115</c:v>
                </c:pt>
                <c:pt idx="31">
                  <c:v>2.7425474244084391</c:v>
                </c:pt>
                <c:pt idx="32">
                  <c:v>0.45107724189759857</c:v>
                </c:pt>
                <c:pt idx="33">
                  <c:v>0.62006434129559196</c:v>
                </c:pt>
                <c:pt idx="34">
                  <c:v>-0.58329089015636626</c:v>
                </c:pt>
                <c:pt idx="35">
                  <c:v>1.6791058988210104</c:v>
                </c:pt>
                <c:pt idx="36">
                  <c:v>2.4429935212216041</c:v>
                </c:pt>
                <c:pt idx="37">
                  <c:v>-1.7556004573916262</c:v>
                </c:pt>
                <c:pt idx="38">
                  <c:v>-7.8733948462614833E-2</c:v>
                </c:pt>
                <c:pt idx="39">
                  <c:v>0.89819379286492129</c:v>
                </c:pt>
                <c:pt idx="40">
                  <c:v>-0.20895717155026716</c:v>
                </c:pt>
                <c:pt idx="41">
                  <c:v>-5.8122806587869391E-2</c:v>
                </c:pt>
                <c:pt idx="42">
                  <c:v>3.7115298123194638</c:v>
                </c:pt>
                <c:pt idx="43">
                  <c:v>-1.0710112494406534</c:v>
                </c:pt>
                <c:pt idx="44">
                  <c:v>-0.55258597785637065</c:v>
                </c:pt>
                <c:pt idx="45">
                  <c:v>-2.3570521008724015</c:v>
                </c:pt>
                <c:pt idx="46">
                  <c:v>1.31430697733256</c:v>
                </c:pt>
                <c:pt idx="47">
                  <c:v>3.2705481858594432</c:v>
                </c:pt>
                <c:pt idx="48">
                  <c:v>-1.8961744980388389</c:v>
                </c:pt>
                <c:pt idx="49">
                  <c:v>-3.742787209565174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29-46C0-9D35-C9BE303DE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488176"/>
        <c:axId val="478484256"/>
      </c:scatterChart>
      <c:valAx>
        <c:axId val="478488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Crime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484256"/>
        <c:crosses val="autoZero"/>
        <c:crossBetween val="midCat"/>
      </c:valAx>
      <c:valAx>
        <c:axId val="47848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84881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Infant Mort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Poverty</c:v>
          </c:tx>
          <c:spPr>
            <a:ln w="28575">
              <a:noFill/>
            </a:ln>
          </c:spPr>
          <c:xVal>
            <c:numRef>
              <c:f>'Ex 2'!$C$4:$C$53</c:f>
              <c:numCache>
                <c:formatCode>0.0</c:formatCode>
                <c:ptCount val="50"/>
                <c:pt idx="0">
                  <c:v>9</c:v>
                </c:pt>
                <c:pt idx="1">
                  <c:v>6.9</c:v>
                </c:pt>
                <c:pt idx="2">
                  <c:v>6.4</c:v>
                </c:pt>
                <c:pt idx="3">
                  <c:v>8.5</c:v>
                </c:pt>
                <c:pt idx="4">
                  <c:v>5</c:v>
                </c:pt>
                <c:pt idx="5">
                  <c:v>5.7</c:v>
                </c:pt>
                <c:pt idx="6">
                  <c:v>6.2</c:v>
                </c:pt>
                <c:pt idx="7">
                  <c:v>8.3000000000000007</c:v>
                </c:pt>
                <c:pt idx="8">
                  <c:v>7.3</c:v>
                </c:pt>
                <c:pt idx="9">
                  <c:v>8.1</c:v>
                </c:pt>
                <c:pt idx="10">
                  <c:v>5.6</c:v>
                </c:pt>
                <c:pt idx="11">
                  <c:v>6.8</c:v>
                </c:pt>
                <c:pt idx="12">
                  <c:v>7.3</c:v>
                </c:pt>
                <c:pt idx="13">
                  <c:v>8</c:v>
                </c:pt>
                <c:pt idx="14">
                  <c:v>5.0999999999999996</c:v>
                </c:pt>
                <c:pt idx="15">
                  <c:v>7.1</c:v>
                </c:pt>
                <c:pt idx="16">
                  <c:v>7.5</c:v>
                </c:pt>
                <c:pt idx="17">
                  <c:v>9.9</c:v>
                </c:pt>
                <c:pt idx="18">
                  <c:v>6.3</c:v>
                </c:pt>
                <c:pt idx="19">
                  <c:v>8</c:v>
                </c:pt>
                <c:pt idx="20">
                  <c:v>4.8</c:v>
                </c:pt>
                <c:pt idx="21">
                  <c:v>7.4</c:v>
                </c:pt>
                <c:pt idx="22">
                  <c:v>5.2</c:v>
                </c:pt>
                <c:pt idx="23">
                  <c:v>10.6</c:v>
                </c:pt>
                <c:pt idx="24">
                  <c:v>7.4</c:v>
                </c:pt>
                <c:pt idx="25">
                  <c:v>5.8</c:v>
                </c:pt>
                <c:pt idx="26">
                  <c:v>5.6</c:v>
                </c:pt>
                <c:pt idx="27">
                  <c:v>6.4</c:v>
                </c:pt>
                <c:pt idx="28">
                  <c:v>6.1</c:v>
                </c:pt>
                <c:pt idx="29">
                  <c:v>5.5</c:v>
                </c:pt>
                <c:pt idx="30">
                  <c:v>5.8</c:v>
                </c:pt>
                <c:pt idx="31">
                  <c:v>5.6</c:v>
                </c:pt>
                <c:pt idx="32">
                  <c:v>8.1</c:v>
                </c:pt>
                <c:pt idx="33">
                  <c:v>5.8</c:v>
                </c:pt>
                <c:pt idx="34">
                  <c:v>7.8</c:v>
                </c:pt>
                <c:pt idx="35">
                  <c:v>8</c:v>
                </c:pt>
                <c:pt idx="36">
                  <c:v>5.5</c:v>
                </c:pt>
                <c:pt idx="37">
                  <c:v>7.6</c:v>
                </c:pt>
                <c:pt idx="38">
                  <c:v>6.1</c:v>
                </c:pt>
                <c:pt idx="39">
                  <c:v>8.4</c:v>
                </c:pt>
                <c:pt idx="40">
                  <c:v>6.9</c:v>
                </c:pt>
                <c:pt idx="41">
                  <c:v>8.6999999999999993</c:v>
                </c:pt>
                <c:pt idx="42">
                  <c:v>6.2</c:v>
                </c:pt>
                <c:pt idx="43">
                  <c:v>5.0999999999999996</c:v>
                </c:pt>
                <c:pt idx="44">
                  <c:v>5.5</c:v>
                </c:pt>
                <c:pt idx="45">
                  <c:v>7.1</c:v>
                </c:pt>
                <c:pt idx="46">
                  <c:v>4.7</c:v>
                </c:pt>
                <c:pt idx="47">
                  <c:v>7.4</c:v>
                </c:pt>
                <c:pt idx="48">
                  <c:v>6.4</c:v>
                </c:pt>
                <c:pt idx="49">
                  <c:v>7</c:v>
                </c:pt>
              </c:numCache>
            </c:numRef>
          </c:xVal>
          <c:yVal>
            <c:numRef>
              <c:f>'Ex 2'!$B$4:$B$53</c:f>
              <c:numCache>
                <c:formatCode>General</c:formatCode>
                <c:ptCount val="50"/>
                <c:pt idx="0">
                  <c:v>15.7</c:v>
                </c:pt>
                <c:pt idx="1">
                  <c:v>8.4</c:v>
                </c:pt>
                <c:pt idx="2">
                  <c:v>14.7</c:v>
                </c:pt>
                <c:pt idx="3">
                  <c:v>17.3</c:v>
                </c:pt>
                <c:pt idx="4">
                  <c:v>13.3</c:v>
                </c:pt>
                <c:pt idx="5">
                  <c:v>11.4</c:v>
                </c:pt>
                <c:pt idx="6">
                  <c:v>9.3000000000000007</c:v>
                </c:pt>
                <c:pt idx="7" formatCode="#,##0.0">
                  <c:v>10</c:v>
                </c:pt>
                <c:pt idx="8">
                  <c:v>13.2</c:v>
                </c:pt>
                <c:pt idx="9">
                  <c:v>14.7</c:v>
                </c:pt>
                <c:pt idx="10">
                  <c:v>9.1</c:v>
                </c:pt>
                <c:pt idx="11">
                  <c:v>12.6</c:v>
                </c:pt>
                <c:pt idx="12">
                  <c:v>12.2</c:v>
                </c:pt>
                <c:pt idx="13">
                  <c:v>13.1</c:v>
                </c:pt>
                <c:pt idx="14">
                  <c:v>11.5</c:v>
                </c:pt>
                <c:pt idx="15">
                  <c:v>11.3</c:v>
                </c:pt>
                <c:pt idx="16">
                  <c:v>17.3</c:v>
                </c:pt>
                <c:pt idx="17">
                  <c:v>17.3</c:v>
                </c:pt>
                <c:pt idx="18">
                  <c:v>12.3</c:v>
                </c:pt>
                <c:pt idx="19">
                  <c:v>8.1</c:v>
                </c:pt>
                <c:pt idx="20" formatCode="#,##0.0">
                  <c:v>10</c:v>
                </c:pt>
                <c:pt idx="21">
                  <c:v>14.4</c:v>
                </c:pt>
                <c:pt idx="22">
                  <c:v>9.6</c:v>
                </c:pt>
                <c:pt idx="23">
                  <c:v>21.2</c:v>
                </c:pt>
                <c:pt idx="24">
                  <c:v>13.4</c:v>
                </c:pt>
                <c:pt idx="25">
                  <c:v>14.8</c:v>
                </c:pt>
                <c:pt idx="26">
                  <c:v>10.8</c:v>
                </c:pt>
                <c:pt idx="27">
                  <c:v>11.3</c:v>
                </c:pt>
                <c:pt idx="28">
                  <c:v>7.6</c:v>
                </c:pt>
                <c:pt idx="29">
                  <c:v>8.6999999999999993</c:v>
                </c:pt>
                <c:pt idx="30">
                  <c:v>17.100000000000001</c:v>
                </c:pt>
                <c:pt idx="31">
                  <c:v>13.6</c:v>
                </c:pt>
                <c:pt idx="32">
                  <c:v>14.6</c:v>
                </c:pt>
                <c:pt idx="33" formatCode="0.0">
                  <c:v>12</c:v>
                </c:pt>
                <c:pt idx="34">
                  <c:v>13.4</c:v>
                </c:pt>
                <c:pt idx="35">
                  <c:v>15.9</c:v>
                </c:pt>
                <c:pt idx="36">
                  <c:v>13.6</c:v>
                </c:pt>
                <c:pt idx="37">
                  <c:v>12.1</c:v>
                </c:pt>
                <c:pt idx="38">
                  <c:v>11.7</c:v>
                </c:pt>
                <c:pt idx="39">
                  <c:v>15.7</c:v>
                </c:pt>
                <c:pt idx="40">
                  <c:v>12.5</c:v>
                </c:pt>
                <c:pt idx="41">
                  <c:v>15.5</c:v>
                </c:pt>
                <c:pt idx="42">
                  <c:v>15.8</c:v>
                </c:pt>
                <c:pt idx="43">
                  <c:v>9.6</c:v>
                </c:pt>
                <c:pt idx="44">
                  <c:v>10.6</c:v>
                </c:pt>
                <c:pt idx="45">
                  <c:v>10.199999999999999</c:v>
                </c:pt>
                <c:pt idx="46">
                  <c:v>11.3</c:v>
                </c:pt>
                <c:pt idx="47" formatCode="0.0">
                  <c:v>17</c:v>
                </c:pt>
                <c:pt idx="48">
                  <c:v>10.4</c:v>
                </c:pt>
                <c:pt idx="49">
                  <c:v>9.4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3A-42C2-845C-6ED5CE2A5CD7}"/>
            </c:ext>
          </c:extLst>
        </c:ser>
        <c:ser>
          <c:idx val="1"/>
          <c:order val="1"/>
          <c:tx>
            <c:v>Predicted Poverty</c:v>
          </c:tx>
          <c:spPr>
            <a:ln w="28575">
              <a:noFill/>
            </a:ln>
          </c:spPr>
          <c:xVal>
            <c:numRef>
              <c:f>'Ex 2'!$C$4:$C$53</c:f>
              <c:numCache>
                <c:formatCode>0.0</c:formatCode>
                <c:ptCount val="50"/>
                <c:pt idx="0">
                  <c:v>9</c:v>
                </c:pt>
                <c:pt idx="1">
                  <c:v>6.9</c:v>
                </c:pt>
                <c:pt idx="2">
                  <c:v>6.4</c:v>
                </c:pt>
                <c:pt idx="3">
                  <c:v>8.5</c:v>
                </c:pt>
                <c:pt idx="4">
                  <c:v>5</c:v>
                </c:pt>
                <c:pt idx="5">
                  <c:v>5.7</c:v>
                </c:pt>
                <c:pt idx="6">
                  <c:v>6.2</c:v>
                </c:pt>
                <c:pt idx="7">
                  <c:v>8.3000000000000007</c:v>
                </c:pt>
                <c:pt idx="8">
                  <c:v>7.3</c:v>
                </c:pt>
                <c:pt idx="9">
                  <c:v>8.1</c:v>
                </c:pt>
                <c:pt idx="10">
                  <c:v>5.6</c:v>
                </c:pt>
                <c:pt idx="11">
                  <c:v>6.8</c:v>
                </c:pt>
                <c:pt idx="12">
                  <c:v>7.3</c:v>
                </c:pt>
                <c:pt idx="13">
                  <c:v>8</c:v>
                </c:pt>
                <c:pt idx="14">
                  <c:v>5.0999999999999996</c:v>
                </c:pt>
                <c:pt idx="15">
                  <c:v>7.1</c:v>
                </c:pt>
                <c:pt idx="16">
                  <c:v>7.5</c:v>
                </c:pt>
                <c:pt idx="17">
                  <c:v>9.9</c:v>
                </c:pt>
                <c:pt idx="18">
                  <c:v>6.3</c:v>
                </c:pt>
                <c:pt idx="19">
                  <c:v>8</c:v>
                </c:pt>
                <c:pt idx="20">
                  <c:v>4.8</c:v>
                </c:pt>
                <c:pt idx="21">
                  <c:v>7.4</c:v>
                </c:pt>
                <c:pt idx="22">
                  <c:v>5.2</c:v>
                </c:pt>
                <c:pt idx="23">
                  <c:v>10.6</c:v>
                </c:pt>
                <c:pt idx="24">
                  <c:v>7.4</c:v>
                </c:pt>
                <c:pt idx="25">
                  <c:v>5.8</c:v>
                </c:pt>
                <c:pt idx="26">
                  <c:v>5.6</c:v>
                </c:pt>
                <c:pt idx="27">
                  <c:v>6.4</c:v>
                </c:pt>
                <c:pt idx="28">
                  <c:v>6.1</c:v>
                </c:pt>
                <c:pt idx="29">
                  <c:v>5.5</c:v>
                </c:pt>
                <c:pt idx="30">
                  <c:v>5.8</c:v>
                </c:pt>
                <c:pt idx="31">
                  <c:v>5.6</c:v>
                </c:pt>
                <c:pt idx="32">
                  <c:v>8.1</c:v>
                </c:pt>
                <c:pt idx="33">
                  <c:v>5.8</c:v>
                </c:pt>
                <c:pt idx="34">
                  <c:v>7.8</c:v>
                </c:pt>
                <c:pt idx="35">
                  <c:v>8</c:v>
                </c:pt>
                <c:pt idx="36">
                  <c:v>5.5</c:v>
                </c:pt>
                <c:pt idx="37">
                  <c:v>7.6</c:v>
                </c:pt>
                <c:pt idx="38">
                  <c:v>6.1</c:v>
                </c:pt>
                <c:pt idx="39">
                  <c:v>8.4</c:v>
                </c:pt>
                <c:pt idx="40">
                  <c:v>6.9</c:v>
                </c:pt>
                <c:pt idx="41">
                  <c:v>8.6999999999999993</c:v>
                </c:pt>
                <c:pt idx="42">
                  <c:v>6.2</c:v>
                </c:pt>
                <c:pt idx="43">
                  <c:v>5.0999999999999996</c:v>
                </c:pt>
                <c:pt idx="44">
                  <c:v>5.5</c:v>
                </c:pt>
                <c:pt idx="45">
                  <c:v>7.1</c:v>
                </c:pt>
                <c:pt idx="46">
                  <c:v>4.7</c:v>
                </c:pt>
                <c:pt idx="47">
                  <c:v>7.4</c:v>
                </c:pt>
                <c:pt idx="48">
                  <c:v>6.4</c:v>
                </c:pt>
                <c:pt idx="49">
                  <c:v>7</c:v>
                </c:pt>
              </c:numCache>
            </c:numRef>
          </c:xVal>
          <c:yVal>
            <c:numRef>
              <c:f>'Ex 1B'!$B$27:$B$76</c:f>
              <c:numCache>
                <c:formatCode>General</c:formatCode>
                <c:ptCount val="50"/>
                <c:pt idx="0">
                  <c:v>15.168482465280009</c:v>
                </c:pt>
                <c:pt idx="1">
                  <c:v>12.770194096327922</c:v>
                </c:pt>
                <c:pt idx="2">
                  <c:v>12.453734351399657</c:v>
                </c:pt>
                <c:pt idx="3">
                  <c:v>14.998941387354511</c:v>
                </c:pt>
                <c:pt idx="4">
                  <c:v>10.360946134637627</c:v>
                </c:pt>
                <c:pt idx="5">
                  <c:v>11.483693052508372</c:v>
                </c:pt>
                <c:pt idx="6">
                  <c:v>11.79470492807466</c:v>
                </c:pt>
                <c:pt idx="7">
                  <c:v>14.733447771089935</c:v>
                </c:pt>
                <c:pt idx="8">
                  <c:v>13.702989401864992</c:v>
                </c:pt>
                <c:pt idx="9">
                  <c:v>13.876437321067451</c:v>
                </c:pt>
                <c:pt idx="10">
                  <c:v>9.0671031505498636</c:v>
                </c:pt>
                <c:pt idx="11">
                  <c:v>12.913696631816233</c:v>
                </c:pt>
                <c:pt idx="12">
                  <c:v>13.409129334359276</c:v>
                </c:pt>
                <c:pt idx="13">
                  <c:v>14.343063758629301</c:v>
                </c:pt>
                <c:pt idx="14">
                  <c:v>10.801749432233862</c:v>
                </c:pt>
                <c:pt idx="15">
                  <c:v>13.386495433605791</c:v>
                </c:pt>
                <c:pt idx="16">
                  <c:v>13.717687401385909</c:v>
                </c:pt>
                <c:pt idx="17">
                  <c:v>16.495289411657392</c:v>
                </c:pt>
                <c:pt idx="18">
                  <c:v>12.166437679535267</c:v>
                </c:pt>
                <c:pt idx="19">
                  <c:v>13.887597669367663</c:v>
                </c:pt>
                <c:pt idx="20">
                  <c:v>10.32299043884211</c:v>
                </c:pt>
                <c:pt idx="21">
                  <c:v>13.615527563643827</c:v>
                </c:pt>
                <c:pt idx="22">
                  <c:v>10.734985254448009</c:v>
                </c:pt>
                <c:pt idx="23">
                  <c:v>16.613871588317885</c:v>
                </c:pt>
                <c:pt idx="24">
                  <c:v>13.711013366979067</c:v>
                </c:pt>
                <c:pt idx="25">
                  <c:v>11.55256440695972</c:v>
                </c:pt>
                <c:pt idx="26">
                  <c:v>11.350737524842538</c:v>
                </c:pt>
                <c:pt idx="27">
                  <c:v>12.630597532474958</c:v>
                </c:pt>
                <c:pt idx="28">
                  <c:v>11.905207608821607</c:v>
                </c:pt>
                <c:pt idx="29">
                  <c:v>10.703770804947251</c:v>
                </c:pt>
                <c:pt idx="30">
                  <c:v>11.852963983075886</c:v>
                </c:pt>
                <c:pt idx="31">
                  <c:v>10.857452575591561</c:v>
                </c:pt>
                <c:pt idx="32">
                  <c:v>14.148922758102401</c:v>
                </c:pt>
                <c:pt idx="33">
                  <c:v>11.379935658704408</c:v>
                </c:pt>
                <c:pt idx="34">
                  <c:v>13.983290890156367</c:v>
                </c:pt>
                <c:pt idx="35">
                  <c:v>14.22089410117899</c:v>
                </c:pt>
                <c:pt idx="36">
                  <c:v>11.157006478778396</c:v>
                </c:pt>
                <c:pt idx="37">
                  <c:v>13.855600457391626</c:v>
                </c:pt>
                <c:pt idx="38">
                  <c:v>11.778733948462614</c:v>
                </c:pt>
                <c:pt idx="39">
                  <c:v>14.801806207135078</c:v>
                </c:pt>
                <c:pt idx="40">
                  <c:v>12.708957171550267</c:v>
                </c:pt>
                <c:pt idx="41">
                  <c:v>15.558122806587869</c:v>
                </c:pt>
                <c:pt idx="42">
                  <c:v>12.088470187680537</c:v>
                </c:pt>
                <c:pt idx="43">
                  <c:v>10.671011249440653</c:v>
                </c:pt>
                <c:pt idx="44">
                  <c:v>11.15258597785637</c:v>
                </c:pt>
                <c:pt idx="45">
                  <c:v>12.557052100872401</c:v>
                </c:pt>
                <c:pt idx="46">
                  <c:v>9.9856930226674407</c:v>
                </c:pt>
                <c:pt idx="47">
                  <c:v>13.729451814140557</c:v>
                </c:pt>
                <c:pt idx="48">
                  <c:v>12.296174498038839</c:v>
                </c:pt>
                <c:pt idx="49">
                  <c:v>13.142787209565174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3A-42C2-845C-6ED5CE2A5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488568"/>
        <c:axId val="478488960"/>
      </c:scatterChart>
      <c:valAx>
        <c:axId val="478488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Infant Mort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478488960"/>
        <c:crosses val="autoZero"/>
        <c:crossBetween val="midCat"/>
      </c:valAx>
      <c:valAx>
        <c:axId val="4784889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Poverty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84885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White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Poverty</c:v>
          </c:tx>
          <c:spPr>
            <a:ln w="28575">
              <a:noFill/>
            </a:ln>
          </c:spPr>
          <c:xVal>
            <c:numRef>
              <c:f>'Ex 2'!$D$4:$D$53</c:f>
              <c:numCache>
                <c:formatCode>0.0</c:formatCode>
                <c:ptCount val="50"/>
                <c:pt idx="0">
                  <c:v>71.027177760140717</c:v>
                </c:pt>
                <c:pt idx="1">
                  <c:v>70.62318863808899</c:v>
                </c:pt>
                <c:pt idx="2">
                  <c:v>86.505696765320337</c:v>
                </c:pt>
                <c:pt idx="3">
                  <c:v>80.783955956979611</c:v>
                </c:pt>
                <c:pt idx="4">
                  <c:v>76.640052174481781</c:v>
                </c:pt>
                <c:pt idx="5">
                  <c:v>89.734092175332663</c:v>
                </c:pt>
                <c:pt idx="6">
                  <c:v>84.278652322083644</c:v>
                </c:pt>
                <c:pt idx="7">
                  <c:v>74.266056727126113</c:v>
                </c:pt>
                <c:pt idx="8">
                  <c:v>79.811068541941054</c:v>
                </c:pt>
                <c:pt idx="9">
                  <c:v>65.387718279566343</c:v>
                </c:pt>
                <c:pt idx="10">
                  <c:v>29.667333748383395</c:v>
                </c:pt>
                <c:pt idx="11">
                  <c:v>94.600660447193093</c:v>
                </c:pt>
                <c:pt idx="12">
                  <c:v>79.13310968601246</c:v>
                </c:pt>
                <c:pt idx="13">
                  <c:v>88.000000627274659</c:v>
                </c:pt>
                <c:pt idx="14">
                  <c:v>94.170464820794294</c:v>
                </c:pt>
                <c:pt idx="15">
                  <c:v>88.703716524620162</c:v>
                </c:pt>
                <c:pt idx="16">
                  <c:v>89.904327345935869</c:v>
                </c:pt>
                <c:pt idx="17">
                  <c:v>64.839543701408999</c:v>
                </c:pt>
                <c:pt idx="18">
                  <c:v>96.389852756187835</c:v>
                </c:pt>
                <c:pt idx="19">
                  <c:v>63.398020838196281</c:v>
                </c:pt>
                <c:pt idx="20">
                  <c:v>86.203669547721617</c:v>
                </c:pt>
                <c:pt idx="21">
                  <c:v>81.183409037427396</c:v>
                </c:pt>
                <c:pt idx="22">
                  <c:v>89.045556531854984</c:v>
                </c:pt>
                <c:pt idx="23">
                  <c:v>60.598179144073846</c:v>
                </c:pt>
                <c:pt idx="24">
                  <c:v>85.028888093842554</c:v>
                </c:pt>
                <c:pt idx="25">
                  <c:v>90.467729264863962</c:v>
                </c:pt>
                <c:pt idx="26">
                  <c:v>91.372477335833381</c:v>
                </c:pt>
                <c:pt idx="27">
                  <c:v>80.891227371165002</c:v>
                </c:pt>
                <c:pt idx="28">
                  <c:v>95.487186970145373</c:v>
                </c:pt>
                <c:pt idx="29">
                  <c:v>76.032117342828414</c:v>
                </c:pt>
                <c:pt idx="30">
                  <c:v>83.996520785584835</c:v>
                </c:pt>
                <c:pt idx="31">
                  <c:v>73.422529169257928</c:v>
                </c:pt>
                <c:pt idx="32">
                  <c:v>73.937344387272134</c:v>
                </c:pt>
                <c:pt idx="33">
                  <c:v>91.393509706444945</c:v>
                </c:pt>
                <c:pt idx="34">
                  <c:v>84.764237226305966</c:v>
                </c:pt>
                <c:pt idx="35">
                  <c:v>78.141238608693655</c:v>
                </c:pt>
                <c:pt idx="36">
                  <c:v>90.140446325387984</c:v>
                </c:pt>
                <c:pt idx="37">
                  <c:v>85.424563507935517</c:v>
                </c:pt>
                <c:pt idx="38">
                  <c:v>88.483880668602993</c:v>
                </c:pt>
                <c:pt idx="39">
                  <c:v>68.748136077503446</c:v>
                </c:pt>
                <c:pt idx="40">
                  <c:v>88.189790025789804</c:v>
                </c:pt>
                <c:pt idx="41">
                  <c:v>80.371971305033981</c:v>
                </c:pt>
                <c:pt idx="42">
                  <c:v>82.402677784750395</c:v>
                </c:pt>
                <c:pt idx="43">
                  <c:v>92.915461931338129</c:v>
                </c:pt>
                <c:pt idx="44">
                  <c:v>96.408807764739961</c:v>
                </c:pt>
                <c:pt idx="45">
                  <c:v>73.031896017666924</c:v>
                </c:pt>
                <c:pt idx="46">
                  <c:v>84.290902250404002</c:v>
                </c:pt>
                <c:pt idx="47">
                  <c:v>94.524786328554711</c:v>
                </c:pt>
                <c:pt idx="48">
                  <c:v>89.673695670212709</c:v>
                </c:pt>
                <c:pt idx="49">
                  <c:v>93.867286940458214</c:v>
                </c:pt>
              </c:numCache>
            </c:numRef>
          </c:xVal>
          <c:yVal>
            <c:numRef>
              <c:f>'Ex 2'!$B$4:$B$53</c:f>
              <c:numCache>
                <c:formatCode>General</c:formatCode>
                <c:ptCount val="50"/>
                <c:pt idx="0">
                  <c:v>15.7</c:v>
                </c:pt>
                <c:pt idx="1">
                  <c:v>8.4</c:v>
                </c:pt>
                <c:pt idx="2">
                  <c:v>14.7</c:v>
                </c:pt>
                <c:pt idx="3">
                  <c:v>17.3</c:v>
                </c:pt>
                <c:pt idx="4">
                  <c:v>13.3</c:v>
                </c:pt>
                <c:pt idx="5">
                  <c:v>11.4</c:v>
                </c:pt>
                <c:pt idx="6">
                  <c:v>9.3000000000000007</c:v>
                </c:pt>
                <c:pt idx="7" formatCode="#,##0.0">
                  <c:v>10</c:v>
                </c:pt>
                <c:pt idx="8">
                  <c:v>13.2</c:v>
                </c:pt>
                <c:pt idx="9">
                  <c:v>14.7</c:v>
                </c:pt>
                <c:pt idx="10">
                  <c:v>9.1</c:v>
                </c:pt>
                <c:pt idx="11">
                  <c:v>12.6</c:v>
                </c:pt>
                <c:pt idx="12">
                  <c:v>12.2</c:v>
                </c:pt>
                <c:pt idx="13">
                  <c:v>13.1</c:v>
                </c:pt>
                <c:pt idx="14">
                  <c:v>11.5</c:v>
                </c:pt>
                <c:pt idx="15">
                  <c:v>11.3</c:v>
                </c:pt>
                <c:pt idx="16">
                  <c:v>17.3</c:v>
                </c:pt>
                <c:pt idx="17">
                  <c:v>17.3</c:v>
                </c:pt>
                <c:pt idx="18">
                  <c:v>12.3</c:v>
                </c:pt>
                <c:pt idx="19">
                  <c:v>8.1</c:v>
                </c:pt>
                <c:pt idx="20" formatCode="#,##0.0">
                  <c:v>10</c:v>
                </c:pt>
                <c:pt idx="21">
                  <c:v>14.4</c:v>
                </c:pt>
                <c:pt idx="22">
                  <c:v>9.6</c:v>
                </c:pt>
                <c:pt idx="23">
                  <c:v>21.2</c:v>
                </c:pt>
                <c:pt idx="24">
                  <c:v>13.4</c:v>
                </c:pt>
                <c:pt idx="25">
                  <c:v>14.8</c:v>
                </c:pt>
                <c:pt idx="26">
                  <c:v>10.8</c:v>
                </c:pt>
                <c:pt idx="27">
                  <c:v>11.3</c:v>
                </c:pt>
                <c:pt idx="28">
                  <c:v>7.6</c:v>
                </c:pt>
                <c:pt idx="29">
                  <c:v>8.6999999999999993</c:v>
                </c:pt>
                <c:pt idx="30">
                  <c:v>17.100000000000001</c:v>
                </c:pt>
                <c:pt idx="31">
                  <c:v>13.6</c:v>
                </c:pt>
                <c:pt idx="32">
                  <c:v>14.6</c:v>
                </c:pt>
                <c:pt idx="33" formatCode="0.0">
                  <c:v>12</c:v>
                </c:pt>
                <c:pt idx="34">
                  <c:v>13.4</c:v>
                </c:pt>
                <c:pt idx="35">
                  <c:v>15.9</c:v>
                </c:pt>
                <c:pt idx="36">
                  <c:v>13.6</c:v>
                </c:pt>
                <c:pt idx="37">
                  <c:v>12.1</c:v>
                </c:pt>
                <c:pt idx="38">
                  <c:v>11.7</c:v>
                </c:pt>
                <c:pt idx="39">
                  <c:v>15.7</c:v>
                </c:pt>
                <c:pt idx="40">
                  <c:v>12.5</c:v>
                </c:pt>
                <c:pt idx="41">
                  <c:v>15.5</c:v>
                </c:pt>
                <c:pt idx="42">
                  <c:v>15.8</c:v>
                </c:pt>
                <c:pt idx="43">
                  <c:v>9.6</c:v>
                </c:pt>
                <c:pt idx="44">
                  <c:v>10.6</c:v>
                </c:pt>
                <c:pt idx="45">
                  <c:v>10.199999999999999</c:v>
                </c:pt>
                <c:pt idx="46">
                  <c:v>11.3</c:v>
                </c:pt>
                <c:pt idx="47" formatCode="0.0">
                  <c:v>17</c:v>
                </c:pt>
                <c:pt idx="48">
                  <c:v>10.4</c:v>
                </c:pt>
                <c:pt idx="49">
                  <c:v>9.4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5C-4EE7-86CD-FD26794B3766}"/>
            </c:ext>
          </c:extLst>
        </c:ser>
        <c:ser>
          <c:idx val="1"/>
          <c:order val="1"/>
          <c:tx>
            <c:v>Predicted Poverty</c:v>
          </c:tx>
          <c:spPr>
            <a:ln w="28575">
              <a:noFill/>
            </a:ln>
          </c:spPr>
          <c:xVal>
            <c:numRef>
              <c:f>'Ex 2'!$D$4:$D$53</c:f>
              <c:numCache>
                <c:formatCode>0.0</c:formatCode>
                <c:ptCount val="50"/>
                <c:pt idx="0">
                  <c:v>71.027177760140717</c:v>
                </c:pt>
                <c:pt idx="1">
                  <c:v>70.62318863808899</c:v>
                </c:pt>
                <c:pt idx="2">
                  <c:v>86.505696765320337</c:v>
                </c:pt>
                <c:pt idx="3">
                  <c:v>80.783955956979611</c:v>
                </c:pt>
                <c:pt idx="4">
                  <c:v>76.640052174481781</c:v>
                </c:pt>
                <c:pt idx="5">
                  <c:v>89.734092175332663</c:v>
                </c:pt>
                <c:pt idx="6">
                  <c:v>84.278652322083644</c:v>
                </c:pt>
                <c:pt idx="7">
                  <c:v>74.266056727126113</c:v>
                </c:pt>
                <c:pt idx="8">
                  <c:v>79.811068541941054</c:v>
                </c:pt>
                <c:pt idx="9">
                  <c:v>65.387718279566343</c:v>
                </c:pt>
                <c:pt idx="10">
                  <c:v>29.667333748383395</c:v>
                </c:pt>
                <c:pt idx="11">
                  <c:v>94.600660447193093</c:v>
                </c:pt>
                <c:pt idx="12">
                  <c:v>79.13310968601246</c:v>
                </c:pt>
                <c:pt idx="13">
                  <c:v>88.000000627274659</c:v>
                </c:pt>
                <c:pt idx="14">
                  <c:v>94.170464820794294</c:v>
                </c:pt>
                <c:pt idx="15">
                  <c:v>88.703716524620162</c:v>
                </c:pt>
                <c:pt idx="16">
                  <c:v>89.904327345935869</c:v>
                </c:pt>
                <c:pt idx="17">
                  <c:v>64.839543701408999</c:v>
                </c:pt>
                <c:pt idx="18">
                  <c:v>96.389852756187835</c:v>
                </c:pt>
                <c:pt idx="19">
                  <c:v>63.398020838196281</c:v>
                </c:pt>
                <c:pt idx="20">
                  <c:v>86.203669547721617</c:v>
                </c:pt>
                <c:pt idx="21">
                  <c:v>81.183409037427396</c:v>
                </c:pt>
                <c:pt idx="22">
                  <c:v>89.045556531854984</c:v>
                </c:pt>
                <c:pt idx="23">
                  <c:v>60.598179144073846</c:v>
                </c:pt>
                <c:pt idx="24">
                  <c:v>85.028888093842554</c:v>
                </c:pt>
                <c:pt idx="25">
                  <c:v>90.467729264863962</c:v>
                </c:pt>
                <c:pt idx="26">
                  <c:v>91.372477335833381</c:v>
                </c:pt>
                <c:pt idx="27">
                  <c:v>80.891227371165002</c:v>
                </c:pt>
                <c:pt idx="28">
                  <c:v>95.487186970145373</c:v>
                </c:pt>
                <c:pt idx="29">
                  <c:v>76.032117342828414</c:v>
                </c:pt>
                <c:pt idx="30">
                  <c:v>83.996520785584835</c:v>
                </c:pt>
                <c:pt idx="31">
                  <c:v>73.422529169257928</c:v>
                </c:pt>
                <c:pt idx="32">
                  <c:v>73.937344387272134</c:v>
                </c:pt>
                <c:pt idx="33">
                  <c:v>91.393509706444945</c:v>
                </c:pt>
                <c:pt idx="34">
                  <c:v>84.764237226305966</c:v>
                </c:pt>
                <c:pt idx="35">
                  <c:v>78.141238608693655</c:v>
                </c:pt>
                <c:pt idx="36">
                  <c:v>90.140446325387984</c:v>
                </c:pt>
                <c:pt idx="37">
                  <c:v>85.424563507935517</c:v>
                </c:pt>
                <c:pt idx="38">
                  <c:v>88.483880668602993</c:v>
                </c:pt>
                <c:pt idx="39">
                  <c:v>68.748136077503446</c:v>
                </c:pt>
                <c:pt idx="40">
                  <c:v>88.189790025789804</c:v>
                </c:pt>
                <c:pt idx="41">
                  <c:v>80.371971305033981</c:v>
                </c:pt>
                <c:pt idx="42">
                  <c:v>82.402677784750395</c:v>
                </c:pt>
                <c:pt idx="43">
                  <c:v>92.915461931338129</c:v>
                </c:pt>
                <c:pt idx="44">
                  <c:v>96.408807764739961</c:v>
                </c:pt>
                <c:pt idx="45">
                  <c:v>73.031896017666924</c:v>
                </c:pt>
                <c:pt idx="46">
                  <c:v>84.290902250404002</c:v>
                </c:pt>
                <c:pt idx="47">
                  <c:v>94.524786328554711</c:v>
                </c:pt>
                <c:pt idx="48">
                  <c:v>89.673695670212709</c:v>
                </c:pt>
                <c:pt idx="49">
                  <c:v>93.867286940458214</c:v>
                </c:pt>
              </c:numCache>
            </c:numRef>
          </c:xVal>
          <c:yVal>
            <c:numRef>
              <c:f>'Ex 1B'!$B$27:$B$76</c:f>
              <c:numCache>
                <c:formatCode>General</c:formatCode>
                <c:ptCount val="50"/>
                <c:pt idx="0">
                  <c:v>15.168482465280009</c:v>
                </c:pt>
                <c:pt idx="1">
                  <c:v>12.770194096327922</c:v>
                </c:pt>
                <c:pt idx="2">
                  <c:v>12.453734351399657</c:v>
                </c:pt>
                <c:pt idx="3">
                  <c:v>14.998941387354511</c:v>
                </c:pt>
                <c:pt idx="4">
                  <c:v>10.360946134637627</c:v>
                </c:pt>
                <c:pt idx="5">
                  <c:v>11.483693052508372</c:v>
                </c:pt>
                <c:pt idx="6">
                  <c:v>11.79470492807466</c:v>
                </c:pt>
                <c:pt idx="7">
                  <c:v>14.733447771089935</c:v>
                </c:pt>
                <c:pt idx="8">
                  <c:v>13.702989401864992</c:v>
                </c:pt>
                <c:pt idx="9">
                  <c:v>13.876437321067451</c:v>
                </c:pt>
                <c:pt idx="10">
                  <c:v>9.0671031505498636</c:v>
                </c:pt>
                <c:pt idx="11">
                  <c:v>12.913696631816233</c:v>
                </c:pt>
                <c:pt idx="12">
                  <c:v>13.409129334359276</c:v>
                </c:pt>
                <c:pt idx="13">
                  <c:v>14.343063758629301</c:v>
                </c:pt>
                <c:pt idx="14">
                  <c:v>10.801749432233862</c:v>
                </c:pt>
                <c:pt idx="15">
                  <c:v>13.386495433605791</c:v>
                </c:pt>
                <c:pt idx="16">
                  <c:v>13.717687401385909</c:v>
                </c:pt>
                <c:pt idx="17">
                  <c:v>16.495289411657392</c:v>
                </c:pt>
                <c:pt idx="18">
                  <c:v>12.166437679535267</c:v>
                </c:pt>
                <c:pt idx="19">
                  <c:v>13.887597669367663</c:v>
                </c:pt>
                <c:pt idx="20">
                  <c:v>10.32299043884211</c:v>
                </c:pt>
                <c:pt idx="21">
                  <c:v>13.615527563643827</c:v>
                </c:pt>
                <c:pt idx="22">
                  <c:v>10.734985254448009</c:v>
                </c:pt>
                <c:pt idx="23">
                  <c:v>16.613871588317885</c:v>
                </c:pt>
                <c:pt idx="24">
                  <c:v>13.711013366979067</c:v>
                </c:pt>
                <c:pt idx="25">
                  <c:v>11.55256440695972</c:v>
                </c:pt>
                <c:pt idx="26">
                  <c:v>11.350737524842538</c:v>
                </c:pt>
                <c:pt idx="27">
                  <c:v>12.630597532474958</c:v>
                </c:pt>
                <c:pt idx="28">
                  <c:v>11.905207608821607</c:v>
                </c:pt>
                <c:pt idx="29">
                  <c:v>10.703770804947251</c:v>
                </c:pt>
                <c:pt idx="30">
                  <c:v>11.852963983075886</c:v>
                </c:pt>
                <c:pt idx="31">
                  <c:v>10.857452575591561</c:v>
                </c:pt>
                <c:pt idx="32">
                  <c:v>14.148922758102401</c:v>
                </c:pt>
                <c:pt idx="33">
                  <c:v>11.379935658704408</c:v>
                </c:pt>
                <c:pt idx="34">
                  <c:v>13.983290890156367</c:v>
                </c:pt>
                <c:pt idx="35">
                  <c:v>14.22089410117899</c:v>
                </c:pt>
                <c:pt idx="36">
                  <c:v>11.157006478778396</c:v>
                </c:pt>
                <c:pt idx="37">
                  <c:v>13.855600457391626</c:v>
                </c:pt>
                <c:pt idx="38">
                  <c:v>11.778733948462614</c:v>
                </c:pt>
                <c:pt idx="39">
                  <c:v>14.801806207135078</c:v>
                </c:pt>
                <c:pt idx="40">
                  <c:v>12.708957171550267</c:v>
                </c:pt>
                <c:pt idx="41">
                  <c:v>15.558122806587869</c:v>
                </c:pt>
                <c:pt idx="42">
                  <c:v>12.088470187680537</c:v>
                </c:pt>
                <c:pt idx="43">
                  <c:v>10.671011249440653</c:v>
                </c:pt>
                <c:pt idx="44">
                  <c:v>11.15258597785637</c:v>
                </c:pt>
                <c:pt idx="45">
                  <c:v>12.557052100872401</c:v>
                </c:pt>
                <c:pt idx="46">
                  <c:v>9.9856930226674407</c:v>
                </c:pt>
                <c:pt idx="47">
                  <c:v>13.729451814140557</c:v>
                </c:pt>
                <c:pt idx="48">
                  <c:v>12.296174498038839</c:v>
                </c:pt>
                <c:pt idx="49">
                  <c:v>13.142787209565174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5C-4EE7-86CD-FD26794B3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481512"/>
        <c:axId val="478486216"/>
      </c:scatterChart>
      <c:valAx>
        <c:axId val="478481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White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478486216"/>
        <c:crosses val="autoZero"/>
        <c:crossBetween val="midCat"/>
      </c:valAx>
      <c:valAx>
        <c:axId val="4784862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Poverty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84815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Crime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Poverty</c:v>
          </c:tx>
          <c:spPr>
            <a:ln w="28575">
              <a:noFill/>
            </a:ln>
          </c:spPr>
          <c:xVal>
            <c:numRef>
              <c:f>'Ex 2'!$E$4:$E$53</c:f>
              <c:numCache>
                <c:formatCode>#,##0</c:formatCode>
                <c:ptCount val="50"/>
                <c:pt idx="0">
                  <c:v>448</c:v>
                </c:pt>
                <c:pt idx="1">
                  <c:v>661.2</c:v>
                </c:pt>
                <c:pt idx="2">
                  <c:v>482.7</c:v>
                </c:pt>
                <c:pt idx="3">
                  <c:v>529.4</c:v>
                </c:pt>
                <c:pt idx="4">
                  <c:v>522.6</c:v>
                </c:pt>
                <c:pt idx="5">
                  <c:v>347.8</c:v>
                </c:pt>
                <c:pt idx="6">
                  <c:v>256</c:v>
                </c:pt>
                <c:pt idx="7">
                  <c:v>689.2</c:v>
                </c:pt>
                <c:pt idx="8">
                  <c:v>722.6</c:v>
                </c:pt>
                <c:pt idx="9">
                  <c:v>493.2</c:v>
                </c:pt>
                <c:pt idx="10">
                  <c:v>272.8</c:v>
                </c:pt>
                <c:pt idx="11">
                  <c:v>239.4</c:v>
                </c:pt>
                <c:pt idx="12">
                  <c:v>533.20000000000005</c:v>
                </c:pt>
                <c:pt idx="13">
                  <c:v>333.6</c:v>
                </c:pt>
                <c:pt idx="14">
                  <c:v>294.7</c:v>
                </c:pt>
                <c:pt idx="15">
                  <c:v>452.7</c:v>
                </c:pt>
                <c:pt idx="16">
                  <c:v>295</c:v>
                </c:pt>
                <c:pt idx="17">
                  <c:v>729.5</c:v>
                </c:pt>
                <c:pt idx="18">
                  <c:v>118</c:v>
                </c:pt>
                <c:pt idx="19">
                  <c:v>641.9</c:v>
                </c:pt>
                <c:pt idx="20">
                  <c:v>431.5</c:v>
                </c:pt>
                <c:pt idx="21">
                  <c:v>536</c:v>
                </c:pt>
                <c:pt idx="22">
                  <c:v>288.7</c:v>
                </c:pt>
                <c:pt idx="23">
                  <c:v>291.3</c:v>
                </c:pt>
                <c:pt idx="24">
                  <c:v>504.9</c:v>
                </c:pt>
                <c:pt idx="25">
                  <c:v>287.5</c:v>
                </c:pt>
                <c:pt idx="26">
                  <c:v>302.39999999999998</c:v>
                </c:pt>
                <c:pt idx="27">
                  <c:v>750.6</c:v>
                </c:pt>
                <c:pt idx="28">
                  <c:v>137.30000000000001</c:v>
                </c:pt>
                <c:pt idx="29">
                  <c:v>329.3</c:v>
                </c:pt>
                <c:pt idx="30">
                  <c:v>664.2</c:v>
                </c:pt>
                <c:pt idx="31">
                  <c:v>414.1</c:v>
                </c:pt>
                <c:pt idx="32">
                  <c:v>466.4</c:v>
                </c:pt>
                <c:pt idx="33">
                  <c:v>142.4</c:v>
                </c:pt>
                <c:pt idx="34">
                  <c:v>343.2</c:v>
                </c:pt>
                <c:pt idx="35">
                  <c:v>499.6</c:v>
                </c:pt>
                <c:pt idx="36">
                  <c:v>287.60000000000002</c:v>
                </c:pt>
                <c:pt idx="37">
                  <c:v>416.5</c:v>
                </c:pt>
                <c:pt idx="38">
                  <c:v>227.3</c:v>
                </c:pt>
                <c:pt idx="39">
                  <c:v>788.3</c:v>
                </c:pt>
                <c:pt idx="40">
                  <c:v>169.2</c:v>
                </c:pt>
                <c:pt idx="41">
                  <c:v>753.3</c:v>
                </c:pt>
                <c:pt idx="42">
                  <c:v>510.6</c:v>
                </c:pt>
                <c:pt idx="43">
                  <c:v>234.8</c:v>
                </c:pt>
                <c:pt idx="44">
                  <c:v>124.3</c:v>
                </c:pt>
                <c:pt idx="45">
                  <c:v>269.7</c:v>
                </c:pt>
                <c:pt idx="46">
                  <c:v>333.1</c:v>
                </c:pt>
                <c:pt idx="47">
                  <c:v>275.2</c:v>
                </c:pt>
                <c:pt idx="48">
                  <c:v>290.89999999999998</c:v>
                </c:pt>
                <c:pt idx="49">
                  <c:v>239.3</c:v>
                </c:pt>
              </c:numCache>
            </c:numRef>
          </c:xVal>
          <c:yVal>
            <c:numRef>
              <c:f>'Ex 2'!$B$4:$B$53</c:f>
              <c:numCache>
                <c:formatCode>General</c:formatCode>
                <c:ptCount val="50"/>
                <c:pt idx="0">
                  <c:v>15.7</c:v>
                </c:pt>
                <c:pt idx="1">
                  <c:v>8.4</c:v>
                </c:pt>
                <c:pt idx="2">
                  <c:v>14.7</c:v>
                </c:pt>
                <c:pt idx="3">
                  <c:v>17.3</c:v>
                </c:pt>
                <c:pt idx="4">
                  <c:v>13.3</c:v>
                </c:pt>
                <c:pt idx="5">
                  <c:v>11.4</c:v>
                </c:pt>
                <c:pt idx="6">
                  <c:v>9.3000000000000007</c:v>
                </c:pt>
                <c:pt idx="7" formatCode="#,##0.0">
                  <c:v>10</c:v>
                </c:pt>
                <c:pt idx="8">
                  <c:v>13.2</c:v>
                </c:pt>
                <c:pt idx="9">
                  <c:v>14.7</c:v>
                </c:pt>
                <c:pt idx="10">
                  <c:v>9.1</c:v>
                </c:pt>
                <c:pt idx="11">
                  <c:v>12.6</c:v>
                </c:pt>
                <c:pt idx="12">
                  <c:v>12.2</c:v>
                </c:pt>
                <c:pt idx="13">
                  <c:v>13.1</c:v>
                </c:pt>
                <c:pt idx="14">
                  <c:v>11.5</c:v>
                </c:pt>
                <c:pt idx="15">
                  <c:v>11.3</c:v>
                </c:pt>
                <c:pt idx="16">
                  <c:v>17.3</c:v>
                </c:pt>
                <c:pt idx="17">
                  <c:v>17.3</c:v>
                </c:pt>
                <c:pt idx="18">
                  <c:v>12.3</c:v>
                </c:pt>
                <c:pt idx="19">
                  <c:v>8.1</c:v>
                </c:pt>
                <c:pt idx="20" formatCode="#,##0.0">
                  <c:v>10</c:v>
                </c:pt>
                <c:pt idx="21">
                  <c:v>14.4</c:v>
                </c:pt>
                <c:pt idx="22">
                  <c:v>9.6</c:v>
                </c:pt>
                <c:pt idx="23">
                  <c:v>21.2</c:v>
                </c:pt>
                <c:pt idx="24">
                  <c:v>13.4</c:v>
                </c:pt>
                <c:pt idx="25">
                  <c:v>14.8</c:v>
                </c:pt>
                <c:pt idx="26">
                  <c:v>10.8</c:v>
                </c:pt>
                <c:pt idx="27">
                  <c:v>11.3</c:v>
                </c:pt>
                <c:pt idx="28">
                  <c:v>7.6</c:v>
                </c:pt>
                <c:pt idx="29">
                  <c:v>8.6999999999999993</c:v>
                </c:pt>
                <c:pt idx="30">
                  <c:v>17.100000000000001</c:v>
                </c:pt>
                <c:pt idx="31">
                  <c:v>13.6</c:v>
                </c:pt>
                <c:pt idx="32">
                  <c:v>14.6</c:v>
                </c:pt>
                <c:pt idx="33" formatCode="0.0">
                  <c:v>12</c:v>
                </c:pt>
                <c:pt idx="34">
                  <c:v>13.4</c:v>
                </c:pt>
                <c:pt idx="35">
                  <c:v>15.9</c:v>
                </c:pt>
                <c:pt idx="36">
                  <c:v>13.6</c:v>
                </c:pt>
                <c:pt idx="37">
                  <c:v>12.1</c:v>
                </c:pt>
                <c:pt idx="38">
                  <c:v>11.7</c:v>
                </c:pt>
                <c:pt idx="39">
                  <c:v>15.7</c:v>
                </c:pt>
                <c:pt idx="40">
                  <c:v>12.5</c:v>
                </c:pt>
                <c:pt idx="41">
                  <c:v>15.5</c:v>
                </c:pt>
                <c:pt idx="42">
                  <c:v>15.8</c:v>
                </c:pt>
                <c:pt idx="43">
                  <c:v>9.6</c:v>
                </c:pt>
                <c:pt idx="44">
                  <c:v>10.6</c:v>
                </c:pt>
                <c:pt idx="45">
                  <c:v>10.199999999999999</c:v>
                </c:pt>
                <c:pt idx="46">
                  <c:v>11.3</c:v>
                </c:pt>
                <c:pt idx="47" formatCode="0.0">
                  <c:v>17</c:v>
                </c:pt>
                <c:pt idx="48">
                  <c:v>10.4</c:v>
                </c:pt>
                <c:pt idx="49">
                  <c:v>9.4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4B-41D8-B0B8-F4F9D590E28F}"/>
            </c:ext>
          </c:extLst>
        </c:ser>
        <c:ser>
          <c:idx val="1"/>
          <c:order val="1"/>
          <c:tx>
            <c:v>Predicted Poverty</c:v>
          </c:tx>
          <c:spPr>
            <a:ln w="28575">
              <a:noFill/>
            </a:ln>
          </c:spPr>
          <c:xVal>
            <c:numRef>
              <c:f>'Ex 2'!$E$4:$E$53</c:f>
              <c:numCache>
                <c:formatCode>#,##0</c:formatCode>
                <c:ptCount val="50"/>
                <c:pt idx="0">
                  <c:v>448</c:v>
                </c:pt>
                <c:pt idx="1">
                  <c:v>661.2</c:v>
                </c:pt>
                <c:pt idx="2">
                  <c:v>482.7</c:v>
                </c:pt>
                <c:pt idx="3">
                  <c:v>529.4</c:v>
                </c:pt>
                <c:pt idx="4">
                  <c:v>522.6</c:v>
                </c:pt>
                <c:pt idx="5">
                  <c:v>347.8</c:v>
                </c:pt>
                <c:pt idx="6">
                  <c:v>256</c:v>
                </c:pt>
                <c:pt idx="7">
                  <c:v>689.2</c:v>
                </c:pt>
                <c:pt idx="8">
                  <c:v>722.6</c:v>
                </c:pt>
                <c:pt idx="9">
                  <c:v>493.2</c:v>
                </c:pt>
                <c:pt idx="10">
                  <c:v>272.8</c:v>
                </c:pt>
                <c:pt idx="11">
                  <c:v>239.4</c:v>
                </c:pt>
                <c:pt idx="12">
                  <c:v>533.20000000000005</c:v>
                </c:pt>
                <c:pt idx="13">
                  <c:v>333.6</c:v>
                </c:pt>
                <c:pt idx="14">
                  <c:v>294.7</c:v>
                </c:pt>
                <c:pt idx="15">
                  <c:v>452.7</c:v>
                </c:pt>
                <c:pt idx="16">
                  <c:v>295</c:v>
                </c:pt>
                <c:pt idx="17">
                  <c:v>729.5</c:v>
                </c:pt>
                <c:pt idx="18">
                  <c:v>118</c:v>
                </c:pt>
                <c:pt idx="19">
                  <c:v>641.9</c:v>
                </c:pt>
                <c:pt idx="20">
                  <c:v>431.5</c:v>
                </c:pt>
                <c:pt idx="21">
                  <c:v>536</c:v>
                </c:pt>
                <c:pt idx="22">
                  <c:v>288.7</c:v>
                </c:pt>
                <c:pt idx="23">
                  <c:v>291.3</c:v>
                </c:pt>
                <c:pt idx="24">
                  <c:v>504.9</c:v>
                </c:pt>
                <c:pt idx="25">
                  <c:v>287.5</c:v>
                </c:pt>
                <c:pt idx="26">
                  <c:v>302.39999999999998</c:v>
                </c:pt>
                <c:pt idx="27">
                  <c:v>750.6</c:v>
                </c:pt>
                <c:pt idx="28">
                  <c:v>137.30000000000001</c:v>
                </c:pt>
                <c:pt idx="29">
                  <c:v>329.3</c:v>
                </c:pt>
                <c:pt idx="30">
                  <c:v>664.2</c:v>
                </c:pt>
                <c:pt idx="31">
                  <c:v>414.1</c:v>
                </c:pt>
                <c:pt idx="32">
                  <c:v>466.4</c:v>
                </c:pt>
                <c:pt idx="33">
                  <c:v>142.4</c:v>
                </c:pt>
                <c:pt idx="34">
                  <c:v>343.2</c:v>
                </c:pt>
                <c:pt idx="35">
                  <c:v>499.6</c:v>
                </c:pt>
                <c:pt idx="36">
                  <c:v>287.60000000000002</c:v>
                </c:pt>
                <c:pt idx="37">
                  <c:v>416.5</c:v>
                </c:pt>
                <c:pt idx="38">
                  <c:v>227.3</c:v>
                </c:pt>
                <c:pt idx="39">
                  <c:v>788.3</c:v>
                </c:pt>
                <c:pt idx="40">
                  <c:v>169.2</c:v>
                </c:pt>
                <c:pt idx="41">
                  <c:v>753.3</c:v>
                </c:pt>
                <c:pt idx="42">
                  <c:v>510.6</c:v>
                </c:pt>
                <c:pt idx="43">
                  <c:v>234.8</c:v>
                </c:pt>
                <c:pt idx="44">
                  <c:v>124.3</c:v>
                </c:pt>
                <c:pt idx="45">
                  <c:v>269.7</c:v>
                </c:pt>
                <c:pt idx="46">
                  <c:v>333.1</c:v>
                </c:pt>
                <c:pt idx="47">
                  <c:v>275.2</c:v>
                </c:pt>
                <c:pt idx="48">
                  <c:v>290.89999999999998</c:v>
                </c:pt>
                <c:pt idx="49">
                  <c:v>239.3</c:v>
                </c:pt>
              </c:numCache>
            </c:numRef>
          </c:xVal>
          <c:yVal>
            <c:numRef>
              <c:f>'Ex 1B'!$B$27:$B$76</c:f>
              <c:numCache>
                <c:formatCode>General</c:formatCode>
                <c:ptCount val="50"/>
                <c:pt idx="0">
                  <c:v>15.168482465280009</c:v>
                </c:pt>
                <c:pt idx="1">
                  <c:v>12.770194096327922</c:v>
                </c:pt>
                <c:pt idx="2">
                  <c:v>12.453734351399657</c:v>
                </c:pt>
                <c:pt idx="3">
                  <c:v>14.998941387354511</c:v>
                </c:pt>
                <c:pt idx="4">
                  <c:v>10.360946134637627</c:v>
                </c:pt>
                <c:pt idx="5">
                  <c:v>11.483693052508372</c:v>
                </c:pt>
                <c:pt idx="6">
                  <c:v>11.79470492807466</c:v>
                </c:pt>
                <c:pt idx="7">
                  <c:v>14.733447771089935</c:v>
                </c:pt>
                <c:pt idx="8">
                  <c:v>13.702989401864992</c:v>
                </c:pt>
                <c:pt idx="9">
                  <c:v>13.876437321067451</c:v>
                </c:pt>
                <c:pt idx="10">
                  <c:v>9.0671031505498636</c:v>
                </c:pt>
                <c:pt idx="11">
                  <c:v>12.913696631816233</c:v>
                </c:pt>
                <c:pt idx="12">
                  <c:v>13.409129334359276</c:v>
                </c:pt>
                <c:pt idx="13">
                  <c:v>14.343063758629301</c:v>
                </c:pt>
                <c:pt idx="14">
                  <c:v>10.801749432233862</c:v>
                </c:pt>
                <c:pt idx="15">
                  <c:v>13.386495433605791</c:v>
                </c:pt>
                <c:pt idx="16">
                  <c:v>13.717687401385909</c:v>
                </c:pt>
                <c:pt idx="17">
                  <c:v>16.495289411657392</c:v>
                </c:pt>
                <c:pt idx="18">
                  <c:v>12.166437679535267</c:v>
                </c:pt>
                <c:pt idx="19">
                  <c:v>13.887597669367663</c:v>
                </c:pt>
                <c:pt idx="20">
                  <c:v>10.32299043884211</c:v>
                </c:pt>
                <c:pt idx="21">
                  <c:v>13.615527563643827</c:v>
                </c:pt>
                <c:pt idx="22">
                  <c:v>10.734985254448009</c:v>
                </c:pt>
                <c:pt idx="23">
                  <c:v>16.613871588317885</c:v>
                </c:pt>
                <c:pt idx="24">
                  <c:v>13.711013366979067</c:v>
                </c:pt>
                <c:pt idx="25">
                  <c:v>11.55256440695972</c:v>
                </c:pt>
                <c:pt idx="26">
                  <c:v>11.350737524842538</c:v>
                </c:pt>
                <c:pt idx="27">
                  <c:v>12.630597532474958</c:v>
                </c:pt>
                <c:pt idx="28">
                  <c:v>11.905207608821607</c:v>
                </c:pt>
                <c:pt idx="29">
                  <c:v>10.703770804947251</c:v>
                </c:pt>
                <c:pt idx="30">
                  <c:v>11.852963983075886</c:v>
                </c:pt>
                <c:pt idx="31">
                  <c:v>10.857452575591561</c:v>
                </c:pt>
                <c:pt idx="32">
                  <c:v>14.148922758102401</c:v>
                </c:pt>
                <c:pt idx="33">
                  <c:v>11.379935658704408</c:v>
                </c:pt>
                <c:pt idx="34">
                  <c:v>13.983290890156367</c:v>
                </c:pt>
                <c:pt idx="35">
                  <c:v>14.22089410117899</c:v>
                </c:pt>
                <c:pt idx="36">
                  <c:v>11.157006478778396</c:v>
                </c:pt>
                <c:pt idx="37">
                  <c:v>13.855600457391626</c:v>
                </c:pt>
                <c:pt idx="38">
                  <c:v>11.778733948462614</c:v>
                </c:pt>
                <c:pt idx="39">
                  <c:v>14.801806207135078</c:v>
                </c:pt>
                <c:pt idx="40">
                  <c:v>12.708957171550267</c:v>
                </c:pt>
                <c:pt idx="41">
                  <c:v>15.558122806587869</c:v>
                </c:pt>
                <c:pt idx="42">
                  <c:v>12.088470187680537</c:v>
                </c:pt>
                <c:pt idx="43">
                  <c:v>10.671011249440653</c:v>
                </c:pt>
                <c:pt idx="44">
                  <c:v>11.15258597785637</c:v>
                </c:pt>
                <c:pt idx="45">
                  <c:v>12.557052100872401</c:v>
                </c:pt>
                <c:pt idx="46">
                  <c:v>9.9856930226674407</c:v>
                </c:pt>
                <c:pt idx="47">
                  <c:v>13.729451814140557</c:v>
                </c:pt>
                <c:pt idx="48">
                  <c:v>12.296174498038839</c:v>
                </c:pt>
                <c:pt idx="49">
                  <c:v>13.142787209565174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4B-41D8-B0B8-F4F9D590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482688"/>
        <c:axId val="478481904"/>
      </c:scatterChart>
      <c:valAx>
        <c:axId val="478482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Crime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481904"/>
        <c:crosses val="autoZero"/>
        <c:crossBetween val="midCat"/>
      </c:valAx>
      <c:valAx>
        <c:axId val="4784819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Poverty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84826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Normal Probability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1B'!$F$27:$F$76</c:f>
              <c:numCache>
                <c:formatCode>General</c:formatCode>
                <c:ptCount val="5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  <c:pt idx="10">
                  <c:v>21</c:v>
                </c:pt>
                <c:pt idx="11">
                  <c:v>23</c:v>
                </c:pt>
                <c:pt idx="12">
                  <c:v>25</c:v>
                </c:pt>
                <c:pt idx="13">
                  <c:v>27</c:v>
                </c:pt>
                <c:pt idx="14">
                  <c:v>29</c:v>
                </c:pt>
                <c:pt idx="15">
                  <c:v>31</c:v>
                </c:pt>
                <c:pt idx="16">
                  <c:v>33</c:v>
                </c:pt>
                <c:pt idx="17">
                  <c:v>35</c:v>
                </c:pt>
                <c:pt idx="18">
                  <c:v>37</c:v>
                </c:pt>
                <c:pt idx="19">
                  <c:v>39</c:v>
                </c:pt>
                <c:pt idx="20">
                  <c:v>41</c:v>
                </c:pt>
                <c:pt idx="21">
                  <c:v>43</c:v>
                </c:pt>
                <c:pt idx="22">
                  <c:v>45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55</c:v>
                </c:pt>
                <c:pt idx="28">
                  <c:v>57</c:v>
                </c:pt>
                <c:pt idx="29">
                  <c:v>59</c:v>
                </c:pt>
                <c:pt idx="30">
                  <c:v>61</c:v>
                </c:pt>
                <c:pt idx="31">
                  <c:v>63</c:v>
                </c:pt>
                <c:pt idx="32">
                  <c:v>65</c:v>
                </c:pt>
                <c:pt idx="33">
                  <c:v>67</c:v>
                </c:pt>
                <c:pt idx="34">
                  <c:v>69</c:v>
                </c:pt>
                <c:pt idx="35">
                  <c:v>71</c:v>
                </c:pt>
                <c:pt idx="36">
                  <c:v>73</c:v>
                </c:pt>
                <c:pt idx="37">
                  <c:v>75</c:v>
                </c:pt>
                <c:pt idx="38">
                  <c:v>77</c:v>
                </c:pt>
                <c:pt idx="39">
                  <c:v>79</c:v>
                </c:pt>
                <c:pt idx="40">
                  <c:v>81</c:v>
                </c:pt>
                <c:pt idx="41">
                  <c:v>83</c:v>
                </c:pt>
                <c:pt idx="42">
                  <c:v>85</c:v>
                </c:pt>
                <c:pt idx="43">
                  <c:v>87</c:v>
                </c:pt>
                <c:pt idx="44">
                  <c:v>89</c:v>
                </c:pt>
                <c:pt idx="45">
                  <c:v>91</c:v>
                </c:pt>
                <c:pt idx="46">
                  <c:v>93</c:v>
                </c:pt>
                <c:pt idx="47">
                  <c:v>95</c:v>
                </c:pt>
                <c:pt idx="48">
                  <c:v>97</c:v>
                </c:pt>
                <c:pt idx="49">
                  <c:v>99</c:v>
                </c:pt>
              </c:numCache>
            </c:numRef>
          </c:xVal>
          <c:yVal>
            <c:numRef>
              <c:f>'Ex 1B'!$G$27:$G$76</c:f>
              <c:numCache>
                <c:formatCode>General</c:formatCode>
                <c:ptCount val="50"/>
                <c:pt idx="0">
                  <c:v>7.6</c:v>
                </c:pt>
                <c:pt idx="1">
                  <c:v>8.1</c:v>
                </c:pt>
                <c:pt idx="2">
                  <c:v>8.4</c:v>
                </c:pt>
                <c:pt idx="3">
                  <c:v>8.6999999999999993</c:v>
                </c:pt>
                <c:pt idx="4">
                  <c:v>9.1</c:v>
                </c:pt>
                <c:pt idx="5">
                  <c:v>9.3000000000000007</c:v>
                </c:pt>
                <c:pt idx="6">
                  <c:v>9.4</c:v>
                </c:pt>
                <c:pt idx="7">
                  <c:v>9.6</c:v>
                </c:pt>
                <c:pt idx="8">
                  <c:v>9.6</c:v>
                </c:pt>
                <c:pt idx="9">
                  <c:v>10</c:v>
                </c:pt>
                <c:pt idx="10">
                  <c:v>10</c:v>
                </c:pt>
                <c:pt idx="11">
                  <c:v>10.199999999999999</c:v>
                </c:pt>
                <c:pt idx="12">
                  <c:v>10.4</c:v>
                </c:pt>
                <c:pt idx="13">
                  <c:v>10.6</c:v>
                </c:pt>
                <c:pt idx="14">
                  <c:v>10.8</c:v>
                </c:pt>
                <c:pt idx="15">
                  <c:v>11.3</c:v>
                </c:pt>
                <c:pt idx="16">
                  <c:v>11.3</c:v>
                </c:pt>
                <c:pt idx="17">
                  <c:v>11.3</c:v>
                </c:pt>
                <c:pt idx="18">
                  <c:v>11.4</c:v>
                </c:pt>
                <c:pt idx="19">
                  <c:v>11.5</c:v>
                </c:pt>
                <c:pt idx="20">
                  <c:v>11.7</c:v>
                </c:pt>
                <c:pt idx="21">
                  <c:v>12</c:v>
                </c:pt>
                <c:pt idx="22">
                  <c:v>12.1</c:v>
                </c:pt>
                <c:pt idx="23">
                  <c:v>12.2</c:v>
                </c:pt>
                <c:pt idx="24">
                  <c:v>12.3</c:v>
                </c:pt>
                <c:pt idx="25">
                  <c:v>12.5</c:v>
                </c:pt>
                <c:pt idx="26">
                  <c:v>12.6</c:v>
                </c:pt>
                <c:pt idx="27">
                  <c:v>13.1</c:v>
                </c:pt>
                <c:pt idx="28">
                  <c:v>13.2</c:v>
                </c:pt>
                <c:pt idx="29">
                  <c:v>13.3</c:v>
                </c:pt>
                <c:pt idx="30">
                  <c:v>13.4</c:v>
                </c:pt>
                <c:pt idx="31">
                  <c:v>13.4</c:v>
                </c:pt>
                <c:pt idx="32">
                  <c:v>13.6</c:v>
                </c:pt>
                <c:pt idx="33">
                  <c:v>13.6</c:v>
                </c:pt>
                <c:pt idx="34">
                  <c:v>14.4</c:v>
                </c:pt>
                <c:pt idx="35">
                  <c:v>14.6</c:v>
                </c:pt>
                <c:pt idx="36">
                  <c:v>14.7</c:v>
                </c:pt>
                <c:pt idx="37">
                  <c:v>14.7</c:v>
                </c:pt>
                <c:pt idx="38">
                  <c:v>14.8</c:v>
                </c:pt>
                <c:pt idx="39">
                  <c:v>15.5</c:v>
                </c:pt>
                <c:pt idx="40">
                  <c:v>15.7</c:v>
                </c:pt>
                <c:pt idx="41">
                  <c:v>15.7</c:v>
                </c:pt>
                <c:pt idx="42">
                  <c:v>15.8</c:v>
                </c:pt>
                <c:pt idx="43">
                  <c:v>15.9</c:v>
                </c:pt>
                <c:pt idx="44">
                  <c:v>17</c:v>
                </c:pt>
                <c:pt idx="45">
                  <c:v>17.100000000000001</c:v>
                </c:pt>
                <c:pt idx="46">
                  <c:v>17.3</c:v>
                </c:pt>
                <c:pt idx="47">
                  <c:v>17.3</c:v>
                </c:pt>
                <c:pt idx="48">
                  <c:v>17.3</c:v>
                </c:pt>
                <c:pt idx="49">
                  <c:v>21.2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EE-49A4-BDB9-A5F5A9AF2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483864"/>
        <c:axId val="478485824"/>
      </c:scatterChart>
      <c:valAx>
        <c:axId val="478483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Sample Percentile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8485824"/>
        <c:crosses val="autoZero"/>
        <c:crossBetween val="midCat"/>
      </c:valAx>
      <c:valAx>
        <c:axId val="4784858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Poverty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84838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Infant Mort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2'!$C$4:$C$53</c:f>
              <c:numCache>
                <c:formatCode>0.0</c:formatCode>
                <c:ptCount val="50"/>
                <c:pt idx="0">
                  <c:v>9</c:v>
                </c:pt>
                <c:pt idx="1">
                  <c:v>6.9</c:v>
                </c:pt>
                <c:pt idx="2">
                  <c:v>6.4</c:v>
                </c:pt>
                <c:pt idx="3">
                  <c:v>8.5</c:v>
                </c:pt>
                <c:pt idx="4">
                  <c:v>5</c:v>
                </c:pt>
                <c:pt idx="5">
                  <c:v>5.7</c:v>
                </c:pt>
                <c:pt idx="6">
                  <c:v>6.2</c:v>
                </c:pt>
                <c:pt idx="7">
                  <c:v>8.3000000000000007</c:v>
                </c:pt>
                <c:pt idx="8">
                  <c:v>7.3</c:v>
                </c:pt>
                <c:pt idx="9">
                  <c:v>8.1</c:v>
                </c:pt>
                <c:pt idx="10">
                  <c:v>5.6</c:v>
                </c:pt>
                <c:pt idx="11">
                  <c:v>6.8</c:v>
                </c:pt>
                <c:pt idx="12">
                  <c:v>7.3</c:v>
                </c:pt>
                <c:pt idx="13">
                  <c:v>8</c:v>
                </c:pt>
                <c:pt idx="14">
                  <c:v>5.0999999999999996</c:v>
                </c:pt>
                <c:pt idx="15">
                  <c:v>7.1</c:v>
                </c:pt>
                <c:pt idx="16">
                  <c:v>7.5</c:v>
                </c:pt>
                <c:pt idx="17">
                  <c:v>9.9</c:v>
                </c:pt>
                <c:pt idx="18">
                  <c:v>6.3</c:v>
                </c:pt>
                <c:pt idx="19">
                  <c:v>8</c:v>
                </c:pt>
                <c:pt idx="20">
                  <c:v>4.8</c:v>
                </c:pt>
                <c:pt idx="21">
                  <c:v>7.4</c:v>
                </c:pt>
                <c:pt idx="22">
                  <c:v>5.2</c:v>
                </c:pt>
                <c:pt idx="23">
                  <c:v>10.6</c:v>
                </c:pt>
                <c:pt idx="24">
                  <c:v>7.4</c:v>
                </c:pt>
                <c:pt idx="25">
                  <c:v>5.8</c:v>
                </c:pt>
                <c:pt idx="26">
                  <c:v>5.6</c:v>
                </c:pt>
                <c:pt idx="27">
                  <c:v>6.4</c:v>
                </c:pt>
                <c:pt idx="28">
                  <c:v>6.1</c:v>
                </c:pt>
                <c:pt idx="29">
                  <c:v>5.5</c:v>
                </c:pt>
                <c:pt idx="30">
                  <c:v>5.8</c:v>
                </c:pt>
                <c:pt idx="31">
                  <c:v>5.6</c:v>
                </c:pt>
                <c:pt idx="32">
                  <c:v>8.1</c:v>
                </c:pt>
                <c:pt idx="33">
                  <c:v>5.8</c:v>
                </c:pt>
                <c:pt idx="34">
                  <c:v>7.8</c:v>
                </c:pt>
                <c:pt idx="35">
                  <c:v>8</c:v>
                </c:pt>
                <c:pt idx="36">
                  <c:v>5.5</c:v>
                </c:pt>
                <c:pt idx="37">
                  <c:v>7.6</c:v>
                </c:pt>
                <c:pt idx="38">
                  <c:v>6.1</c:v>
                </c:pt>
                <c:pt idx="39">
                  <c:v>8.4</c:v>
                </c:pt>
                <c:pt idx="40">
                  <c:v>6.9</c:v>
                </c:pt>
                <c:pt idx="41">
                  <c:v>8.6999999999999993</c:v>
                </c:pt>
                <c:pt idx="42">
                  <c:v>6.2</c:v>
                </c:pt>
                <c:pt idx="43">
                  <c:v>5.0999999999999996</c:v>
                </c:pt>
                <c:pt idx="44">
                  <c:v>5.5</c:v>
                </c:pt>
                <c:pt idx="45">
                  <c:v>7.1</c:v>
                </c:pt>
                <c:pt idx="46">
                  <c:v>4.7</c:v>
                </c:pt>
                <c:pt idx="47">
                  <c:v>7.4</c:v>
                </c:pt>
                <c:pt idx="48">
                  <c:v>6.4</c:v>
                </c:pt>
                <c:pt idx="49">
                  <c:v>7</c:v>
                </c:pt>
              </c:numCache>
            </c:numRef>
          </c:xVal>
          <c:yVal>
            <c:numRef>
              <c:f>'Ex 1C'!$C$25:$C$74</c:f>
              <c:numCache>
                <c:formatCode>General</c:formatCode>
                <c:ptCount val="50"/>
                <c:pt idx="0">
                  <c:v>0.27920136635354176</c:v>
                </c:pt>
                <c:pt idx="1">
                  <c:v>-4.41873543979505</c:v>
                </c:pt>
                <c:pt idx="2">
                  <c:v>2.5008034158838548</c:v>
                </c:pt>
                <c:pt idx="3">
                  <c:v>2.4987402220324508</c:v>
                </c:pt>
                <c:pt idx="4">
                  <c:v>2.8355122117847955</c:v>
                </c:pt>
                <c:pt idx="5">
                  <c:v>6.8157813834327285E-2</c:v>
                </c:pt>
                <c:pt idx="6">
                  <c:v>-2.65138104184458</c:v>
                </c:pt>
                <c:pt idx="7">
                  <c:v>-4.5534442356959897</c:v>
                </c:pt>
                <c:pt idx="8">
                  <c:v>-0.11436652433817507</c:v>
                </c:pt>
                <c:pt idx="9">
                  <c:v>0.39437130657557518</c:v>
                </c:pt>
                <c:pt idx="10">
                  <c:v>-2.1079344150298933</c:v>
                </c:pt>
                <c:pt idx="11">
                  <c:v>-9.4827668659268838E-2</c:v>
                </c:pt>
                <c:pt idx="12">
                  <c:v>-1.1143665243381751</c:v>
                </c:pt>
                <c:pt idx="13">
                  <c:v>-1.0817209222886444</c:v>
                </c:pt>
                <c:pt idx="14">
                  <c:v>0.91160444064901469</c:v>
                </c:pt>
                <c:pt idx="15">
                  <c:v>-1.7665509820666117</c:v>
                </c:pt>
                <c:pt idx="16">
                  <c:v>3.7378179333902626</c:v>
                </c:pt>
                <c:pt idx="17">
                  <c:v>0.76403142613151331</c:v>
                </c:pt>
                <c:pt idx="18">
                  <c:v>0.22471118701963988</c:v>
                </c:pt>
                <c:pt idx="19">
                  <c:v>-6.0817209222886444</c:v>
                </c:pt>
                <c:pt idx="20">
                  <c:v>-0.21667224594364143</c:v>
                </c:pt>
                <c:pt idx="21">
                  <c:v>0.96172570452604411</c:v>
                </c:pt>
                <c:pt idx="22">
                  <c:v>-1.1123033304867675</c:v>
                </c:pt>
                <c:pt idx="23">
                  <c:v>3.7966770281810405</c:v>
                </c:pt>
                <c:pt idx="24">
                  <c:v>-3.8274295473955888E-2</c:v>
                </c:pt>
                <c:pt idx="25">
                  <c:v>3.3442500426985458</c:v>
                </c:pt>
                <c:pt idx="26">
                  <c:v>-0.40793441502989225</c:v>
                </c:pt>
                <c:pt idx="27">
                  <c:v>-0.89919658411614378</c:v>
                </c:pt>
                <c:pt idx="28">
                  <c:v>-4.2274732707087992</c:v>
                </c:pt>
                <c:pt idx="29">
                  <c:v>-2.3840266438941118</c:v>
                </c:pt>
                <c:pt idx="30">
                  <c:v>5.6442500426985465</c:v>
                </c:pt>
                <c:pt idx="31">
                  <c:v>2.3920655849701067</c:v>
                </c:pt>
                <c:pt idx="32">
                  <c:v>0.29437130657557553</c:v>
                </c:pt>
                <c:pt idx="33">
                  <c:v>0.54425004269854504</c:v>
                </c:pt>
                <c:pt idx="34">
                  <c:v>-0.53390538001708165</c:v>
                </c:pt>
                <c:pt idx="35">
                  <c:v>1.7182790777113564</c:v>
                </c:pt>
                <c:pt idx="36">
                  <c:v>2.5159733561058886</c:v>
                </c:pt>
                <c:pt idx="37">
                  <c:v>-1.5860898377455186</c:v>
                </c:pt>
                <c:pt idx="38">
                  <c:v>-0.12747327070879955</c:v>
                </c:pt>
                <c:pt idx="39">
                  <c:v>1.0226479931682295</c:v>
                </c:pt>
                <c:pt idx="40">
                  <c:v>-0.31873543979505037</c:v>
                </c:pt>
                <c:pt idx="41">
                  <c:v>0.45092467976088813</c:v>
                </c:pt>
                <c:pt idx="42">
                  <c:v>3.84861895815542</c:v>
                </c:pt>
                <c:pt idx="43">
                  <c:v>-0.98839555935098566</c:v>
                </c:pt>
                <c:pt idx="44">
                  <c:v>-0.48402664389411143</c:v>
                </c:pt>
                <c:pt idx="45">
                  <c:v>-2.8665509820666131</c:v>
                </c:pt>
                <c:pt idx="46">
                  <c:v>1.2072355251921394</c:v>
                </c:pt>
                <c:pt idx="47">
                  <c:v>3.5617257045260438</c:v>
                </c:pt>
                <c:pt idx="48">
                  <c:v>-1.7991965841161441</c:v>
                </c:pt>
                <c:pt idx="49">
                  <c:v>-3.5426432109308301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87-467E-AD7B-E2A911389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1680"/>
        <c:axId val="479033248"/>
      </c:scatterChart>
      <c:valAx>
        <c:axId val="479031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Infant Mort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479033248"/>
        <c:crosses val="autoZero"/>
        <c:crossBetween val="midCat"/>
      </c:valAx>
      <c:valAx>
        <c:axId val="4790332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16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62751531058618"/>
          <c:y val="0.20406277340332457"/>
          <c:w val="0.80895581802274719"/>
          <c:h val="0.6838768591426072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'Ex 1'!$S$30:$S$40</c:f>
              <c:numCache>
                <c:formatCode>General</c:formatCode>
                <c:ptCount val="11"/>
                <c:pt idx="0">
                  <c:v>25</c:v>
                </c:pt>
                <c:pt idx="1">
                  <c:v>33</c:v>
                </c:pt>
                <c:pt idx="2">
                  <c:v>38</c:v>
                </c:pt>
                <c:pt idx="3">
                  <c:v>38</c:v>
                </c:pt>
                <c:pt idx="4">
                  <c:v>43</c:v>
                </c:pt>
                <c:pt idx="5">
                  <c:v>49</c:v>
                </c:pt>
                <c:pt idx="6">
                  <c:v>51</c:v>
                </c:pt>
                <c:pt idx="7">
                  <c:v>51</c:v>
                </c:pt>
                <c:pt idx="8">
                  <c:v>55</c:v>
                </c:pt>
                <c:pt idx="9">
                  <c:v>65</c:v>
                </c:pt>
                <c:pt idx="10">
                  <c:v>71</c:v>
                </c:pt>
              </c:numCache>
            </c:numRef>
          </c:xVal>
          <c:yVal>
            <c:numRef>
              <c:f>'Ex 1'!$T$30:$T$40</c:f>
              <c:numCache>
                <c:formatCode>General</c:formatCode>
                <c:ptCount val="11"/>
                <c:pt idx="0">
                  <c:v>-1.6906216295848977</c:v>
                </c:pt>
                <c:pt idx="1">
                  <c:v>-1.096803562093513</c:v>
                </c:pt>
                <c:pt idx="2">
                  <c:v>-0.74785859476330196</c:v>
                </c:pt>
                <c:pt idx="3">
                  <c:v>-0.47278912099226744</c:v>
                </c:pt>
                <c:pt idx="4">
                  <c:v>-0.22988411757923208</c:v>
                </c:pt>
                <c:pt idx="5">
                  <c:v>0</c:v>
                </c:pt>
                <c:pt idx="6">
                  <c:v>0.22988411757923222</c:v>
                </c:pt>
                <c:pt idx="7">
                  <c:v>0.47278912099226728</c:v>
                </c:pt>
                <c:pt idx="8">
                  <c:v>0.74785859476330196</c:v>
                </c:pt>
                <c:pt idx="9">
                  <c:v>1.096803562093513</c:v>
                </c:pt>
                <c:pt idx="10">
                  <c:v>1.6906216295848984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E7-4494-86FF-06D96D3AD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372536"/>
        <c:axId val="475375672"/>
      </c:scatterChart>
      <c:valAx>
        <c:axId val="475372536"/>
        <c:scaling>
          <c:orientation val="minMax"/>
          <c:min val="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375672"/>
        <c:crosses val="autoZero"/>
        <c:crossBetween val="midCat"/>
      </c:valAx>
      <c:valAx>
        <c:axId val="475375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372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Infant Mort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Poverty</c:v>
          </c:tx>
          <c:spPr>
            <a:ln w="28575">
              <a:noFill/>
            </a:ln>
          </c:spPr>
          <c:xVal>
            <c:numRef>
              <c:f>'Ex 2'!$C$4:$C$53</c:f>
              <c:numCache>
                <c:formatCode>0.0</c:formatCode>
                <c:ptCount val="50"/>
                <c:pt idx="0">
                  <c:v>9</c:v>
                </c:pt>
                <c:pt idx="1">
                  <c:v>6.9</c:v>
                </c:pt>
                <c:pt idx="2">
                  <c:v>6.4</c:v>
                </c:pt>
                <c:pt idx="3">
                  <c:v>8.5</c:v>
                </c:pt>
                <c:pt idx="4">
                  <c:v>5</c:v>
                </c:pt>
                <c:pt idx="5">
                  <c:v>5.7</c:v>
                </c:pt>
                <c:pt idx="6">
                  <c:v>6.2</c:v>
                </c:pt>
                <c:pt idx="7">
                  <c:v>8.3000000000000007</c:v>
                </c:pt>
                <c:pt idx="8">
                  <c:v>7.3</c:v>
                </c:pt>
                <c:pt idx="9">
                  <c:v>8.1</c:v>
                </c:pt>
                <c:pt idx="10">
                  <c:v>5.6</c:v>
                </c:pt>
                <c:pt idx="11">
                  <c:v>6.8</c:v>
                </c:pt>
                <c:pt idx="12">
                  <c:v>7.3</c:v>
                </c:pt>
                <c:pt idx="13">
                  <c:v>8</c:v>
                </c:pt>
                <c:pt idx="14">
                  <c:v>5.0999999999999996</c:v>
                </c:pt>
                <c:pt idx="15">
                  <c:v>7.1</c:v>
                </c:pt>
                <c:pt idx="16">
                  <c:v>7.5</c:v>
                </c:pt>
                <c:pt idx="17">
                  <c:v>9.9</c:v>
                </c:pt>
                <c:pt idx="18">
                  <c:v>6.3</c:v>
                </c:pt>
                <c:pt idx="19">
                  <c:v>8</c:v>
                </c:pt>
                <c:pt idx="20">
                  <c:v>4.8</c:v>
                </c:pt>
                <c:pt idx="21">
                  <c:v>7.4</c:v>
                </c:pt>
                <c:pt idx="22">
                  <c:v>5.2</c:v>
                </c:pt>
                <c:pt idx="23">
                  <c:v>10.6</c:v>
                </c:pt>
                <c:pt idx="24">
                  <c:v>7.4</c:v>
                </c:pt>
                <c:pt idx="25">
                  <c:v>5.8</c:v>
                </c:pt>
                <c:pt idx="26">
                  <c:v>5.6</c:v>
                </c:pt>
                <c:pt idx="27">
                  <c:v>6.4</c:v>
                </c:pt>
                <c:pt idx="28">
                  <c:v>6.1</c:v>
                </c:pt>
                <c:pt idx="29">
                  <c:v>5.5</c:v>
                </c:pt>
                <c:pt idx="30">
                  <c:v>5.8</c:v>
                </c:pt>
                <c:pt idx="31">
                  <c:v>5.6</c:v>
                </c:pt>
                <c:pt idx="32">
                  <c:v>8.1</c:v>
                </c:pt>
                <c:pt idx="33">
                  <c:v>5.8</c:v>
                </c:pt>
                <c:pt idx="34">
                  <c:v>7.8</c:v>
                </c:pt>
                <c:pt idx="35">
                  <c:v>8</c:v>
                </c:pt>
                <c:pt idx="36">
                  <c:v>5.5</c:v>
                </c:pt>
                <c:pt idx="37">
                  <c:v>7.6</c:v>
                </c:pt>
                <c:pt idx="38">
                  <c:v>6.1</c:v>
                </c:pt>
                <c:pt idx="39">
                  <c:v>8.4</c:v>
                </c:pt>
                <c:pt idx="40">
                  <c:v>6.9</c:v>
                </c:pt>
                <c:pt idx="41">
                  <c:v>8.6999999999999993</c:v>
                </c:pt>
                <c:pt idx="42">
                  <c:v>6.2</c:v>
                </c:pt>
                <c:pt idx="43">
                  <c:v>5.0999999999999996</c:v>
                </c:pt>
                <c:pt idx="44">
                  <c:v>5.5</c:v>
                </c:pt>
                <c:pt idx="45">
                  <c:v>7.1</c:v>
                </c:pt>
                <c:pt idx="46">
                  <c:v>4.7</c:v>
                </c:pt>
                <c:pt idx="47">
                  <c:v>7.4</c:v>
                </c:pt>
                <c:pt idx="48">
                  <c:v>6.4</c:v>
                </c:pt>
                <c:pt idx="49">
                  <c:v>7</c:v>
                </c:pt>
              </c:numCache>
            </c:numRef>
          </c:xVal>
          <c:yVal>
            <c:numRef>
              <c:f>'Ex 2'!$B$4:$B$53</c:f>
              <c:numCache>
                <c:formatCode>General</c:formatCode>
                <c:ptCount val="50"/>
                <c:pt idx="0">
                  <c:v>15.7</c:v>
                </c:pt>
                <c:pt idx="1">
                  <c:v>8.4</c:v>
                </c:pt>
                <c:pt idx="2">
                  <c:v>14.7</c:v>
                </c:pt>
                <c:pt idx="3">
                  <c:v>17.3</c:v>
                </c:pt>
                <c:pt idx="4">
                  <c:v>13.3</c:v>
                </c:pt>
                <c:pt idx="5">
                  <c:v>11.4</c:v>
                </c:pt>
                <c:pt idx="6">
                  <c:v>9.3000000000000007</c:v>
                </c:pt>
                <c:pt idx="7" formatCode="#,##0.0">
                  <c:v>10</c:v>
                </c:pt>
                <c:pt idx="8">
                  <c:v>13.2</c:v>
                </c:pt>
                <c:pt idx="9">
                  <c:v>14.7</c:v>
                </c:pt>
                <c:pt idx="10">
                  <c:v>9.1</c:v>
                </c:pt>
                <c:pt idx="11">
                  <c:v>12.6</c:v>
                </c:pt>
                <c:pt idx="12">
                  <c:v>12.2</c:v>
                </c:pt>
                <c:pt idx="13">
                  <c:v>13.1</c:v>
                </c:pt>
                <c:pt idx="14">
                  <c:v>11.5</c:v>
                </c:pt>
                <c:pt idx="15">
                  <c:v>11.3</c:v>
                </c:pt>
                <c:pt idx="16">
                  <c:v>17.3</c:v>
                </c:pt>
                <c:pt idx="17">
                  <c:v>17.3</c:v>
                </c:pt>
                <c:pt idx="18">
                  <c:v>12.3</c:v>
                </c:pt>
                <c:pt idx="19">
                  <c:v>8.1</c:v>
                </c:pt>
                <c:pt idx="20" formatCode="#,##0.0">
                  <c:v>10</c:v>
                </c:pt>
                <c:pt idx="21">
                  <c:v>14.4</c:v>
                </c:pt>
                <c:pt idx="22">
                  <c:v>9.6</c:v>
                </c:pt>
                <c:pt idx="23">
                  <c:v>21.2</c:v>
                </c:pt>
                <c:pt idx="24">
                  <c:v>13.4</c:v>
                </c:pt>
                <c:pt idx="25">
                  <c:v>14.8</c:v>
                </c:pt>
                <c:pt idx="26">
                  <c:v>10.8</c:v>
                </c:pt>
                <c:pt idx="27">
                  <c:v>11.3</c:v>
                </c:pt>
                <c:pt idx="28">
                  <c:v>7.6</c:v>
                </c:pt>
                <c:pt idx="29">
                  <c:v>8.6999999999999993</c:v>
                </c:pt>
                <c:pt idx="30">
                  <c:v>17.100000000000001</c:v>
                </c:pt>
                <c:pt idx="31">
                  <c:v>13.6</c:v>
                </c:pt>
                <c:pt idx="32">
                  <c:v>14.6</c:v>
                </c:pt>
                <c:pt idx="33" formatCode="0.0">
                  <c:v>12</c:v>
                </c:pt>
                <c:pt idx="34">
                  <c:v>13.4</c:v>
                </c:pt>
                <c:pt idx="35">
                  <c:v>15.9</c:v>
                </c:pt>
                <c:pt idx="36">
                  <c:v>13.6</c:v>
                </c:pt>
                <c:pt idx="37">
                  <c:v>12.1</c:v>
                </c:pt>
                <c:pt idx="38">
                  <c:v>11.7</c:v>
                </c:pt>
                <c:pt idx="39">
                  <c:v>15.7</c:v>
                </c:pt>
                <c:pt idx="40">
                  <c:v>12.5</c:v>
                </c:pt>
                <c:pt idx="41">
                  <c:v>15.5</c:v>
                </c:pt>
                <c:pt idx="42">
                  <c:v>15.8</c:v>
                </c:pt>
                <c:pt idx="43">
                  <c:v>9.6</c:v>
                </c:pt>
                <c:pt idx="44">
                  <c:v>10.6</c:v>
                </c:pt>
                <c:pt idx="45">
                  <c:v>10.199999999999999</c:v>
                </c:pt>
                <c:pt idx="46">
                  <c:v>11.3</c:v>
                </c:pt>
                <c:pt idx="47" formatCode="0.0">
                  <c:v>17</c:v>
                </c:pt>
                <c:pt idx="48">
                  <c:v>10.4</c:v>
                </c:pt>
                <c:pt idx="49">
                  <c:v>9.4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F7-493E-AE43-7C1AE0AEA142}"/>
            </c:ext>
          </c:extLst>
        </c:ser>
        <c:ser>
          <c:idx val="1"/>
          <c:order val="1"/>
          <c:tx>
            <c:v>Predicted Poverty</c:v>
          </c:tx>
          <c:spPr>
            <a:ln w="28575">
              <a:noFill/>
            </a:ln>
          </c:spPr>
          <c:xVal>
            <c:numRef>
              <c:f>'Ex 2'!$C$4:$C$53</c:f>
              <c:numCache>
                <c:formatCode>0.0</c:formatCode>
                <c:ptCount val="50"/>
                <c:pt idx="0">
                  <c:v>9</c:v>
                </c:pt>
                <c:pt idx="1">
                  <c:v>6.9</c:v>
                </c:pt>
                <c:pt idx="2">
                  <c:v>6.4</c:v>
                </c:pt>
                <c:pt idx="3">
                  <c:v>8.5</c:v>
                </c:pt>
                <c:pt idx="4">
                  <c:v>5</c:v>
                </c:pt>
                <c:pt idx="5">
                  <c:v>5.7</c:v>
                </c:pt>
                <c:pt idx="6">
                  <c:v>6.2</c:v>
                </c:pt>
                <c:pt idx="7">
                  <c:v>8.3000000000000007</c:v>
                </c:pt>
                <c:pt idx="8">
                  <c:v>7.3</c:v>
                </c:pt>
                <c:pt idx="9">
                  <c:v>8.1</c:v>
                </c:pt>
                <c:pt idx="10">
                  <c:v>5.6</c:v>
                </c:pt>
                <c:pt idx="11">
                  <c:v>6.8</c:v>
                </c:pt>
                <c:pt idx="12">
                  <c:v>7.3</c:v>
                </c:pt>
                <c:pt idx="13">
                  <c:v>8</c:v>
                </c:pt>
                <c:pt idx="14">
                  <c:v>5.0999999999999996</c:v>
                </c:pt>
                <c:pt idx="15">
                  <c:v>7.1</c:v>
                </c:pt>
                <c:pt idx="16">
                  <c:v>7.5</c:v>
                </c:pt>
                <c:pt idx="17">
                  <c:v>9.9</c:v>
                </c:pt>
                <c:pt idx="18">
                  <c:v>6.3</c:v>
                </c:pt>
                <c:pt idx="19">
                  <c:v>8</c:v>
                </c:pt>
                <c:pt idx="20">
                  <c:v>4.8</c:v>
                </c:pt>
                <c:pt idx="21">
                  <c:v>7.4</c:v>
                </c:pt>
                <c:pt idx="22">
                  <c:v>5.2</c:v>
                </c:pt>
                <c:pt idx="23">
                  <c:v>10.6</c:v>
                </c:pt>
                <c:pt idx="24">
                  <c:v>7.4</c:v>
                </c:pt>
                <c:pt idx="25">
                  <c:v>5.8</c:v>
                </c:pt>
                <c:pt idx="26">
                  <c:v>5.6</c:v>
                </c:pt>
                <c:pt idx="27">
                  <c:v>6.4</c:v>
                </c:pt>
                <c:pt idx="28">
                  <c:v>6.1</c:v>
                </c:pt>
                <c:pt idx="29">
                  <c:v>5.5</c:v>
                </c:pt>
                <c:pt idx="30">
                  <c:v>5.8</c:v>
                </c:pt>
                <c:pt idx="31">
                  <c:v>5.6</c:v>
                </c:pt>
                <c:pt idx="32">
                  <c:v>8.1</c:v>
                </c:pt>
                <c:pt idx="33">
                  <c:v>5.8</c:v>
                </c:pt>
                <c:pt idx="34">
                  <c:v>7.8</c:v>
                </c:pt>
                <c:pt idx="35">
                  <c:v>8</c:v>
                </c:pt>
                <c:pt idx="36">
                  <c:v>5.5</c:v>
                </c:pt>
                <c:pt idx="37">
                  <c:v>7.6</c:v>
                </c:pt>
                <c:pt idx="38">
                  <c:v>6.1</c:v>
                </c:pt>
                <c:pt idx="39">
                  <c:v>8.4</c:v>
                </c:pt>
                <c:pt idx="40">
                  <c:v>6.9</c:v>
                </c:pt>
                <c:pt idx="41">
                  <c:v>8.6999999999999993</c:v>
                </c:pt>
                <c:pt idx="42">
                  <c:v>6.2</c:v>
                </c:pt>
                <c:pt idx="43">
                  <c:v>5.0999999999999996</c:v>
                </c:pt>
                <c:pt idx="44">
                  <c:v>5.5</c:v>
                </c:pt>
                <c:pt idx="45">
                  <c:v>7.1</c:v>
                </c:pt>
                <c:pt idx="46">
                  <c:v>4.7</c:v>
                </c:pt>
                <c:pt idx="47">
                  <c:v>7.4</c:v>
                </c:pt>
                <c:pt idx="48">
                  <c:v>6.4</c:v>
                </c:pt>
                <c:pt idx="49">
                  <c:v>7</c:v>
                </c:pt>
              </c:numCache>
            </c:numRef>
          </c:xVal>
          <c:yVal>
            <c:numRef>
              <c:f>'Ex 1C'!$B$25:$B$74</c:f>
              <c:numCache>
                <c:formatCode>General</c:formatCode>
                <c:ptCount val="50"/>
                <c:pt idx="0">
                  <c:v>15.420798633646458</c:v>
                </c:pt>
                <c:pt idx="1">
                  <c:v>12.81873543979505</c:v>
                </c:pt>
                <c:pt idx="2">
                  <c:v>12.199196584116144</c:v>
                </c:pt>
                <c:pt idx="3">
                  <c:v>14.80125977796755</c:v>
                </c:pt>
                <c:pt idx="4">
                  <c:v>10.464487788215205</c:v>
                </c:pt>
                <c:pt idx="5">
                  <c:v>11.331842186165673</c:v>
                </c:pt>
                <c:pt idx="6">
                  <c:v>11.951381041844581</c:v>
                </c:pt>
                <c:pt idx="7">
                  <c:v>14.55344423569599</c:v>
                </c:pt>
                <c:pt idx="8">
                  <c:v>13.314366524338174</c:v>
                </c:pt>
                <c:pt idx="9">
                  <c:v>14.305628693424424</c:v>
                </c:pt>
                <c:pt idx="10">
                  <c:v>11.207934415029893</c:v>
                </c:pt>
                <c:pt idx="11">
                  <c:v>12.694827668659268</c:v>
                </c:pt>
                <c:pt idx="12">
                  <c:v>13.314366524338174</c:v>
                </c:pt>
                <c:pt idx="13">
                  <c:v>14.181720922288644</c:v>
                </c:pt>
                <c:pt idx="14">
                  <c:v>10.588395559350985</c:v>
                </c:pt>
                <c:pt idx="15">
                  <c:v>13.066550982066612</c:v>
                </c:pt>
                <c:pt idx="16">
                  <c:v>13.562182066609738</c:v>
                </c:pt>
                <c:pt idx="17">
                  <c:v>16.535968573868487</c:v>
                </c:pt>
                <c:pt idx="18">
                  <c:v>12.075288812980361</c:v>
                </c:pt>
                <c:pt idx="19">
                  <c:v>14.181720922288644</c:v>
                </c:pt>
                <c:pt idx="20">
                  <c:v>10.216672245943641</c:v>
                </c:pt>
                <c:pt idx="21">
                  <c:v>13.438274295473956</c:v>
                </c:pt>
                <c:pt idx="22">
                  <c:v>10.712303330486767</c:v>
                </c:pt>
                <c:pt idx="23">
                  <c:v>17.403322971818959</c:v>
                </c:pt>
                <c:pt idx="24">
                  <c:v>13.438274295473956</c:v>
                </c:pt>
                <c:pt idx="25">
                  <c:v>11.455749957301455</c:v>
                </c:pt>
                <c:pt idx="26">
                  <c:v>11.207934415029893</c:v>
                </c:pt>
                <c:pt idx="27">
                  <c:v>12.199196584116144</c:v>
                </c:pt>
                <c:pt idx="28">
                  <c:v>11.827473270708799</c:v>
                </c:pt>
                <c:pt idx="29">
                  <c:v>11.084026643894111</c:v>
                </c:pt>
                <c:pt idx="30">
                  <c:v>11.455749957301455</c:v>
                </c:pt>
                <c:pt idx="31">
                  <c:v>11.207934415029893</c:v>
                </c:pt>
                <c:pt idx="32">
                  <c:v>14.305628693424424</c:v>
                </c:pt>
                <c:pt idx="33">
                  <c:v>11.455749957301455</c:v>
                </c:pt>
                <c:pt idx="34">
                  <c:v>13.933905380017082</c:v>
                </c:pt>
                <c:pt idx="35">
                  <c:v>14.181720922288644</c:v>
                </c:pt>
                <c:pt idx="36">
                  <c:v>11.084026643894111</c:v>
                </c:pt>
                <c:pt idx="37">
                  <c:v>13.686089837745518</c:v>
                </c:pt>
                <c:pt idx="38">
                  <c:v>11.827473270708799</c:v>
                </c:pt>
                <c:pt idx="39">
                  <c:v>14.67735200683177</c:v>
                </c:pt>
                <c:pt idx="40">
                  <c:v>12.81873543979505</c:v>
                </c:pt>
                <c:pt idx="41">
                  <c:v>15.049075320239112</c:v>
                </c:pt>
                <c:pt idx="42">
                  <c:v>11.951381041844581</c:v>
                </c:pt>
                <c:pt idx="43">
                  <c:v>10.588395559350985</c:v>
                </c:pt>
                <c:pt idx="44">
                  <c:v>11.084026643894111</c:v>
                </c:pt>
                <c:pt idx="45">
                  <c:v>13.066550982066612</c:v>
                </c:pt>
                <c:pt idx="46">
                  <c:v>10.092764474807861</c:v>
                </c:pt>
                <c:pt idx="47">
                  <c:v>13.438274295473956</c:v>
                </c:pt>
                <c:pt idx="48">
                  <c:v>12.199196584116144</c:v>
                </c:pt>
                <c:pt idx="49">
                  <c:v>12.94264321093083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F7-493E-AE43-7C1AE0AEA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9520"/>
        <c:axId val="479036384"/>
      </c:scatterChart>
      <c:valAx>
        <c:axId val="479039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Infant Mort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479036384"/>
        <c:crosses val="autoZero"/>
        <c:crossBetween val="midCat"/>
      </c:valAx>
      <c:valAx>
        <c:axId val="4790363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Poverty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95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Normal Probability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1C'!$F$25:$F$74</c:f>
              <c:numCache>
                <c:formatCode>General</c:formatCode>
                <c:ptCount val="5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  <c:pt idx="10">
                  <c:v>21</c:v>
                </c:pt>
                <c:pt idx="11">
                  <c:v>23</c:v>
                </c:pt>
                <c:pt idx="12">
                  <c:v>25</c:v>
                </c:pt>
                <c:pt idx="13">
                  <c:v>27</c:v>
                </c:pt>
                <c:pt idx="14">
                  <c:v>29</c:v>
                </c:pt>
                <c:pt idx="15">
                  <c:v>31</c:v>
                </c:pt>
                <c:pt idx="16">
                  <c:v>33</c:v>
                </c:pt>
                <c:pt idx="17">
                  <c:v>35</c:v>
                </c:pt>
                <c:pt idx="18">
                  <c:v>37</c:v>
                </c:pt>
                <c:pt idx="19">
                  <c:v>39</c:v>
                </c:pt>
                <c:pt idx="20">
                  <c:v>41</c:v>
                </c:pt>
                <c:pt idx="21">
                  <c:v>43</c:v>
                </c:pt>
                <c:pt idx="22">
                  <c:v>45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55</c:v>
                </c:pt>
                <c:pt idx="28">
                  <c:v>57</c:v>
                </c:pt>
                <c:pt idx="29">
                  <c:v>59</c:v>
                </c:pt>
                <c:pt idx="30">
                  <c:v>61</c:v>
                </c:pt>
                <c:pt idx="31">
                  <c:v>63</c:v>
                </c:pt>
                <c:pt idx="32">
                  <c:v>65</c:v>
                </c:pt>
                <c:pt idx="33">
                  <c:v>67</c:v>
                </c:pt>
                <c:pt idx="34">
                  <c:v>69</c:v>
                </c:pt>
                <c:pt idx="35">
                  <c:v>71</c:v>
                </c:pt>
                <c:pt idx="36">
                  <c:v>73</c:v>
                </c:pt>
                <c:pt idx="37">
                  <c:v>75</c:v>
                </c:pt>
                <c:pt idx="38">
                  <c:v>77</c:v>
                </c:pt>
                <c:pt idx="39">
                  <c:v>79</c:v>
                </c:pt>
                <c:pt idx="40">
                  <c:v>81</c:v>
                </c:pt>
                <c:pt idx="41">
                  <c:v>83</c:v>
                </c:pt>
                <c:pt idx="42">
                  <c:v>85</c:v>
                </c:pt>
                <c:pt idx="43">
                  <c:v>87</c:v>
                </c:pt>
                <c:pt idx="44">
                  <c:v>89</c:v>
                </c:pt>
                <c:pt idx="45">
                  <c:v>91</c:v>
                </c:pt>
                <c:pt idx="46">
                  <c:v>93</c:v>
                </c:pt>
                <c:pt idx="47">
                  <c:v>95</c:v>
                </c:pt>
                <c:pt idx="48">
                  <c:v>97</c:v>
                </c:pt>
                <c:pt idx="49">
                  <c:v>99</c:v>
                </c:pt>
              </c:numCache>
            </c:numRef>
          </c:xVal>
          <c:yVal>
            <c:numRef>
              <c:f>'Ex 1C'!$G$25:$G$74</c:f>
              <c:numCache>
                <c:formatCode>General</c:formatCode>
                <c:ptCount val="50"/>
                <c:pt idx="0">
                  <c:v>7.6</c:v>
                </c:pt>
                <c:pt idx="1">
                  <c:v>8.1</c:v>
                </c:pt>
                <c:pt idx="2">
                  <c:v>8.4</c:v>
                </c:pt>
                <c:pt idx="3">
                  <c:v>8.6999999999999993</c:v>
                </c:pt>
                <c:pt idx="4">
                  <c:v>9.1</c:v>
                </c:pt>
                <c:pt idx="5">
                  <c:v>9.3000000000000007</c:v>
                </c:pt>
                <c:pt idx="6">
                  <c:v>9.4</c:v>
                </c:pt>
                <c:pt idx="7">
                  <c:v>9.6</c:v>
                </c:pt>
                <c:pt idx="8">
                  <c:v>9.6</c:v>
                </c:pt>
                <c:pt idx="9">
                  <c:v>10</c:v>
                </c:pt>
                <c:pt idx="10">
                  <c:v>10</c:v>
                </c:pt>
                <c:pt idx="11">
                  <c:v>10.199999999999999</c:v>
                </c:pt>
                <c:pt idx="12">
                  <c:v>10.4</c:v>
                </c:pt>
                <c:pt idx="13">
                  <c:v>10.6</c:v>
                </c:pt>
                <c:pt idx="14">
                  <c:v>10.8</c:v>
                </c:pt>
                <c:pt idx="15">
                  <c:v>11.3</c:v>
                </c:pt>
                <c:pt idx="16">
                  <c:v>11.3</c:v>
                </c:pt>
                <c:pt idx="17">
                  <c:v>11.3</c:v>
                </c:pt>
                <c:pt idx="18">
                  <c:v>11.4</c:v>
                </c:pt>
                <c:pt idx="19">
                  <c:v>11.5</c:v>
                </c:pt>
                <c:pt idx="20">
                  <c:v>11.7</c:v>
                </c:pt>
                <c:pt idx="21">
                  <c:v>12</c:v>
                </c:pt>
                <c:pt idx="22">
                  <c:v>12.1</c:v>
                </c:pt>
                <c:pt idx="23">
                  <c:v>12.2</c:v>
                </c:pt>
                <c:pt idx="24">
                  <c:v>12.3</c:v>
                </c:pt>
                <c:pt idx="25">
                  <c:v>12.5</c:v>
                </c:pt>
                <c:pt idx="26">
                  <c:v>12.6</c:v>
                </c:pt>
                <c:pt idx="27">
                  <c:v>13.1</c:v>
                </c:pt>
                <c:pt idx="28">
                  <c:v>13.2</c:v>
                </c:pt>
                <c:pt idx="29">
                  <c:v>13.3</c:v>
                </c:pt>
                <c:pt idx="30">
                  <c:v>13.4</c:v>
                </c:pt>
                <c:pt idx="31">
                  <c:v>13.4</c:v>
                </c:pt>
                <c:pt idx="32">
                  <c:v>13.6</c:v>
                </c:pt>
                <c:pt idx="33">
                  <c:v>13.6</c:v>
                </c:pt>
                <c:pt idx="34">
                  <c:v>14.4</c:v>
                </c:pt>
                <c:pt idx="35">
                  <c:v>14.6</c:v>
                </c:pt>
                <c:pt idx="36">
                  <c:v>14.7</c:v>
                </c:pt>
                <c:pt idx="37">
                  <c:v>14.7</c:v>
                </c:pt>
                <c:pt idx="38">
                  <c:v>14.8</c:v>
                </c:pt>
                <c:pt idx="39">
                  <c:v>15.5</c:v>
                </c:pt>
                <c:pt idx="40">
                  <c:v>15.7</c:v>
                </c:pt>
                <c:pt idx="41">
                  <c:v>15.7</c:v>
                </c:pt>
                <c:pt idx="42">
                  <c:v>15.8</c:v>
                </c:pt>
                <c:pt idx="43">
                  <c:v>15.9</c:v>
                </c:pt>
                <c:pt idx="44">
                  <c:v>17</c:v>
                </c:pt>
                <c:pt idx="45">
                  <c:v>17.100000000000001</c:v>
                </c:pt>
                <c:pt idx="46">
                  <c:v>17.3</c:v>
                </c:pt>
                <c:pt idx="47">
                  <c:v>17.3</c:v>
                </c:pt>
                <c:pt idx="48">
                  <c:v>17.3</c:v>
                </c:pt>
                <c:pt idx="49">
                  <c:v>21.2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3A-4E6C-921B-88A8CF11E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2464"/>
        <c:axId val="479035208"/>
      </c:scatterChart>
      <c:valAx>
        <c:axId val="47903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Sample Percentile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5208"/>
        <c:crosses val="autoZero"/>
        <c:crossBetween val="midCat"/>
      </c:valAx>
      <c:valAx>
        <c:axId val="4790352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Poverty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24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Color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1A'!$A$4:$A$14</c:f>
              <c:numCache>
                <c:formatCode>General</c:formatCode>
                <c:ptCount val="11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9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9</c:v>
                </c:pt>
              </c:numCache>
            </c:numRef>
          </c:xVal>
          <c:yVal>
            <c:numRef>
              <c:f>'Ex 1D'!$C$26:$C$36</c:f>
              <c:numCache>
                <c:formatCode>General</c:formatCode>
                <c:ptCount val="11"/>
                <c:pt idx="0">
                  <c:v>10.18950037517142</c:v>
                </c:pt>
                <c:pt idx="1">
                  <c:v>-4.7461771326554327</c:v>
                </c:pt>
                <c:pt idx="2">
                  <c:v>-5.2951693446143437</c:v>
                </c:pt>
                <c:pt idx="3">
                  <c:v>-6.6721260575952854</c:v>
                </c:pt>
                <c:pt idx="4">
                  <c:v>-2.0842453879789957</c:v>
                </c:pt>
                <c:pt idx="5">
                  <c:v>1.7384925871303238</c:v>
                </c:pt>
                <c:pt idx="6">
                  <c:v>3.6674428833863679</c:v>
                </c:pt>
                <c:pt idx="7">
                  <c:v>-1.0924732852078947</c:v>
                </c:pt>
                <c:pt idx="8">
                  <c:v>3.7773810447877167</c:v>
                </c:pt>
                <c:pt idx="9">
                  <c:v>4.843204222618958</c:v>
                </c:pt>
                <c:pt idx="10">
                  <c:v>-4.3258299050428306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93-4664-8E00-F8959CBD1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7952"/>
        <c:axId val="479031288"/>
      </c:scatterChart>
      <c:valAx>
        <c:axId val="47903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Color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1288"/>
        <c:crosses val="autoZero"/>
        <c:crossBetween val="midCat"/>
      </c:valAx>
      <c:valAx>
        <c:axId val="4790312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7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Quality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1A'!$B$4:$B$14</c:f>
              <c:numCache>
                <c:formatCode>General</c:formatCode>
                <c:ptCount val="11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</c:numCache>
            </c:numRef>
          </c:xVal>
          <c:yVal>
            <c:numRef>
              <c:f>'Ex 1D'!$C$26:$C$36</c:f>
              <c:numCache>
                <c:formatCode>General</c:formatCode>
                <c:ptCount val="11"/>
                <c:pt idx="0">
                  <c:v>10.18950037517142</c:v>
                </c:pt>
                <c:pt idx="1">
                  <c:v>-4.7461771326554327</c:v>
                </c:pt>
                <c:pt idx="2">
                  <c:v>-5.2951693446143437</c:v>
                </c:pt>
                <c:pt idx="3">
                  <c:v>-6.6721260575952854</c:v>
                </c:pt>
                <c:pt idx="4">
                  <c:v>-2.0842453879789957</c:v>
                </c:pt>
                <c:pt idx="5">
                  <c:v>1.7384925871303238</c:v>
                </c:pt>
                <c:pt idx="6">
                  <c:v>3.6674428833863679</c:v>
                </c:pt>
                <c:pt idx="7">
                  <c:v>-1.0924732852078947</c:v>
                </c:pt>
                <c:pt idx="8">
                  <c:v>3.7773810447877167</c:v>
                </c:pt>
                <c:pt idx="9">
                  <c:v>4.843204222618958</c:v>
                </c:pt>
                <c:pt idx="10">
                  <c:v>-4.3258299050428306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A5-401F-ADD0-A59D43B24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42656"/>
        <c:axId val="479038344"/>
      </c:scatterChart>
      <c:valAx>
        <c:axId val="47904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Quality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8344"/>
        <c:crosses val="autoZero"/>
        <c:crossBetween val="midCat"/>
      </c:valAx>
      <c:valAx>
        <c:axId val="479038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42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Color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Price</c:v>
          </c:tx>
          <c:spPr>
            <a:ln w="28575">
              <a:noFill/>
            </a:ln>
          </c:spPr>
          <c:xVal>
            <c:numRef>
              <c:f>'Ex 1A'!$A$4:$A$14</c:f>
              <c:numCache>
                <c:formatCode>General</c:formatCode>
                <c:ptCount val="11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9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9</c:v>
                </c:pt>
              </c:numCache>
            </c:numRef>
          </c:xVal>
          <c:yVal>
            <c:numRef>
              <c:f>'Ex 1A'!$C$4:$C$14</c:f>
              <c:numCache>
                <c:formatCode>General</c:formatCode>
                <c:ptCount val="11"/>
                <c:pt idx="0">
                  <c:v>65</c:v>
                </c:pt>
                <c:pt idx="1">
                  <c:v>38</c:v>
                </c:pt>
                <c:pt idx="2">
                  <c:v>51</c:v>
                </c:pt>
                <c:pt idx="3">
                  <c:v>38</c:v>
                </c:pt>
                <c:pt idx="4">
                  <c:v>55</c:v>
                </c:pt>
                <c:pt idx="5">
                  <c:v>43</c:v>
                </c:pt>
                <c:pt idx="6">
                  <c:v>25</c:v>
                </c:pt>
                <c:pt idx="7">
                  <c:v>33</c:v>
                </c:pt>
                <c:pt idx="8">
                  <c:v>71</c:v>
                </c:pt>
                <c:pt idx="9">
                  <c:v>51</c:v>
                </c:pt>
                <c:pt idx="10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6A-4AD8-B315-D6BD40050B56}"/>
            </c:ext>
          </c:extLst>
        </c:ser>
        <c:ser>
          <c:idx val="1"/>
          <c:order val="1"/>
          <c:tx>
            <c:v>Predicted Price</c:v>
          </c:tx>
          <c:spPr>
            <a:ln w="28575">
              <a:noFill/>
            </a:ln>
          </c:spPr>
          <c:xVal>
            <c:numRef>
              <c:f>'Ex 1A'!$A$4:$A$14</c:f>
              <c:numCache>
                <c:formatCode>General</c:formatCode>
                <c:ptCount val="11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9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9</c:v>
                </c:pt>
              </c:numCache>
            </c:numRef>
          </c:xVal>
          <c:yVal>
            <c:numRef>
              <c:f>'Ex 1D'!$B$26:$B$36</c:f>
              <c:numCache>
                <c:formatCode>General</c:formatCode>
                <c:ptCount val="11"/>
                <c:pt idx="0">
                  <c:v>54.81049962482858</c:v>
                </c:pt>
                <c:pt idx="1">
                  <c:v>42.746177132655433</c:v>
                </c:pt>
                <c:pt idx="2">
                  <c:v>56.295169344614344</c:v>
                </c:pt>
                <c:pt idx="3">
                  <c:v>44.672126057595285</c:v>
                </c:pt>
                <c:pt idx="4">
                  <c:v>57.084245387978996</c:v>
                </c:pt>
                <c:pt idx="5">
                  <c:v>41.261507412869676</c:v>
                </c:pt>
                <c:pt idx="6">
                  <c:v>21.332557116613632</c:v>
                </c:pt>
                <c:pt idx="7">
                  <c:v>34.092473285207895</c:v>
                </c:pt>
                <c:pt idx="8">
                  <c:v>67.222618955212283</c:v>
                </c:pt>
                <c:pt idx="9">
                  <c:v>46.156795777381042</c:v>
                </c:pt>
                <c:pt idx="10">
                  <c:v>53.325829905042831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6A-4AD8-B315-D6BD4005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2856"/>
        <c:axId val="479030896"/>
      </c:scatterChart>
      <c:valAx>
        <c:axId val="479032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Color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0896"/>
        <c:crosses val="autoZero"/>
        <c:crossBetween val="midCat"/>
      </c:valAx>
      <c:valAx>
        <c:axId val="4790308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Price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285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Quality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Price</c:v>
          </c:tx>
          <c:spPr>
            <a:ln w="28575">
              <a:noFill/>
            </a:ln>
          </c:spPr>
          <c:xVal>
            <c:numRef>
              <c:f>'Ex 1A'!$B$4:$B$14</c:f>
              <c:numCache>
                <c:formatCode>General</c:formatCode>
                <c:ptCount val="11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</c:numCache>
            </c:numRef>
          </c:xVal>
          <c:yVal>
            <c:numRef>
              <c:f>'Ex 1A'!$C$4:$C$14</c:f>
              <c:numCache>
                <c:formatCode>General</c:formatCode>
                <c:ptCount val="11"/>
                <c:pt idx="0">
                  <c:v>65</c:v>
                </c:pt>
                <c:pt idx="1">
                  <c:v>38</c:v>
                </c:pt>
                <c:pt idx="2">
                  <c:v>51</c:v>
                </c:pt>
                <c:pt idx="3">
                  <c:v>38</c:v>
                </c:pt>
                <c:pt idx="4">
                  <c:v>55</c:v>
                </c:pt>
                <c:pt idx="5">
                  <c:v>43</c:v>
                </c:pt>
                <c:pt idx="6">
                  <c:v>25</c:v>
                </c:pt>
                <c:pt idx="7">
                  <c:v>33</c:v>
                </c:pt>
                <c:pt idx="8">
                  <c:v>71</c:v>
                </c:pt>
                <c:pt idx="9">
                  <c:v>51</c:v>
                </c:pt>
                <c:pt idx="10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1E-4E80-B515-9F7747F5FC6F}"/>
            </c:ext>
          </c:extLst>
        </c:ser>
        <c:ser>
          <c:idx val="1"/>
          <c:order val="1"/>
          <c:tx>
            <c:v>Predicted Price</c:v>
          </c:tx>
          <c:spPr>
            <a:ln w="28575">
              <a:noFill/>
            </a:ln>
          </c:spPr>
          <c:xVal>
            <c:numRef>
              <c:f>'Ex 1A'!$B$4:$B$14</c:f>
              <c:numCache>
                <c:formatCode>General</c:formatCode>
                <c:ptCount val="11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</c:numCache>
            </c:numRef>
          </c:xVal>
          <c:yVal>
            <c:numRef>
              <c:f>'Ex 1D'!$B$26:$B$36</c:f>
              <c:numCache>
                <c:formatCode>General</c:formatCode>
                <c:ptCount val="11"/>
                <c:pt idx="0">
                  <c:v>54.81049962482858</c:v>
                </c:pt>
                <c:pt idx="1">
                  <c:v>42.746177132655433</c:v>
                </c:pt>
                <c:pt idx="2">
                  <c:v>56.295169344614344</c:v>
                </c:pt>
                <c:pt idx="3">
                  <c:v>44.672126057595285</c:v>
                </c:pt>
                <c:pt idx="4">
                  <c:v>57.084245387978996</c:v>
                </c:pt>
                <c:pt idx="5">
                  <c:v>41.261507412869676</c:v>
                </c:pt>
                <c:pt idx="6">
                  <c:v>21.332557116613632</c:v>
                </c:pt>
                <c:pt idx="7">
                  <c:v>34.092473285207895</c:v>
                </c:pt>
                <c:pt idx="8">
                  <c:v>67.222618955212283</c:v>
                </c:pt>
                <c:pt idx="9">
                  <c:v>46.156795777381042</c:v>
                </c:pt>
                <c:pt idx="10">
                  <c:v>53.325829905042831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1E-4E80-B515-9F7747F5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6776"/>
        <c:axId val="479032072"/>
      </c:scatterChart>
      <c:valAx>
        <c:axId val="479036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Quality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2072"/>
        <c:crosses val="autoZero"/>
        <c:crossBetween val="midCat"/>
      </c:valAx>
      <c:valAx>
        <c:axId val="4790320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Price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67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Normal Probability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1D'!$F$26:$F$36</c:f>
              <c:numCache>
                <c:formatCode>General</c:formatCode>
                <c:ptCount val="11"/>
                <c:pt idx="0">
                  <c:v>4.5454545454545459</c:v>
                </c:pt>
                <c:pt idx="1">
                  <c:v>13.636363636363637</c:v>
                </c:pt>
                <c:pt idx="2">
                  <c:v>22.72727272727273</c:v>
                </c:pt>
                <c:pt idx="3">
                  <c:v>31.81818181818182</c:v>
                </c:pt>
                <c:pt idx="4">
                  <c:v>40.909090909090914</c:v>
                </c:pt>
                <c:pt idx="5">
                  <c:v>50.000000000000007</c:v>
                </c:pt>
                <c:pt idx="6">
                  <c:v>59.090909090909093</c:v>
                </c:pt>
                <c:pt idx="7">
                  <c:v>68.181818181818187</c:v>
                </c:pt>
                <c:pt idx="8">
                  <c:v>77.27272727272728</c:v>
                </c:pt>
                <c:pt idx="9">
                  <c:v>86.363636363636374</c:v>
                </c:pt>
                <c:pt idx="10">
                  <c:v>95.454545454545467</c:v>
                </c:pt>
              </c:numCache>
            </c:numRef>
          </c:xVal>
          <c:yVal>
            <c:numRef>
              <c:f>'Ex 1D'!$G$26:$G$36</c:f>
              <c:numCache>
                <c:formatCode>General</c:formatCode>
                <c:ptCount val="11"/>
                <c:pt idx="0">
                  <c:v>25</c:v>
                </c:pt>
                <c:pt idx="1">
                  <c:v>33</c:v>
                </c:pt>
                <c:pt idx="2">
                  <c:v>38</c:v>
                </c:pt>
                <c:pt idx="3">
                  <c:v>38</c:v>
                </c:pt>
                <c:pt idx="4">
                  <c:v>43</c:v>
                </c:pt>
                <c:pt idx="5">
                  <c:v>49</c:v>
                </c:pt>
                <c:pt idx="6">
                  <c:v>51</c:v>
                </c:pt>
                <c:pt idx="7">
                  <c:v>51</c:v>
                </c:pt>
                <c:pt idx="8">
                  <c:v>55</c:v>
                </c:pt>
                <c:pt idx="9">
                  <c:v>65</c:v>
                </c:pt>
                <c:pt idx="10">
                  <c:v>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86-416F-AE6D-D6A9765F0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4424"/>
        <c:axId val="479042264"/>
      </c:scatterChart>
      <c:valAx>
        <c:axId val="479034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Sample Percentile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42264"/>
        <c:crosses val="autoZero"/>
        <c:crossBetween val="midCat"/>
      </c:valAx>
      <c:valAx>
        <c:axId val="4790422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Price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4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'Ex 2A'!$O$10:$O$59</c:f>
              <c:numCache>
                <c:formatCode>General</c:formatCode>
                <c:ptCount val="50"/>
                <c:pt idx="0">
                  <c:v>7.6</c:v>
                </c:pt>
                <c:pt idx="1">
                  <c:v>8.1</c:v>
                </c:pt>
                <c:pt idx="2">
                  <c:v>8.4</c:v>
                </c:pt>
                <c:pt idx="3">
                  <c:v>8.6999999999999993</c:v>
                </c:pt>
                <c:pt idx="4">
                  <c:v>9.1</c:v>
                </c:pt>
                <c:pt idx="5">
                  <c:v>9.3000000000000007</c:v>
                </c:pt>
                <c:pt idx="6">
                  <c:v>9.4</c:v>
                </c:pt>
                <c:pt idx="7">
                  <c:v>9.6</c:v>
                </c:pt>
                <c:pt idx="8">
                  <c:v>9.6</c:v>
                </c:pt>
                <c:pt idx="9">
                  <c:v>10</c:v>
                </c:pt>
                <c:pt idx="10">
                  <c:v>10</c:v>
                </c:pt>
                <c:pt idx="11">
                  <c:v>10.199999999999999</c:v>
                </c:pt>
                <c:pt idx="12">
                  <c:v>10.4</c:v>
                </c:pt>
                <c:pt idx="13">
                  <c:v>10.6</c:v>
                </c:pt>
                <c:pt idx="14">
                  <c:v>10.8</c:v>
                </c:pt>
                <c:pt idx="15">
                  <c:v>11.3</c:v>
                </c:pt>
                <c:pt idx="16">
                  <c:v>11.3</c:v>
                </c:pt>
                <c:pt idx="17">
                  <c:v>11.3</c:v>
                </c:pt>
                <c:pt idx="18">
                  <c:v>11.4</c:v>
                </c:pt>
                <c:pt idx="19">
                  <c:v>11.5</c:v>
                </c:pt>
                <c:pt idx="20">
                  <c:v>11.7</c:v>
                </c:pt>
                <c:pt idx="21">
                  <c:v>12</c:v>
                </c:pt>
                <c:pt idx="22">
                  <c:v>12.1</c:v>
                </c:pt>
                <c:pt idx="23">
                  <c:v>12.2</c:v>
                </c:pt>
                <c:pt idx="24">
                  <c:v>12.3</c:v>
                </c:pt>
                <c:pt idx="25">
                  <c:v>12.5</c:v>
                </c:pt>
                <c:pt idx="26">
                  <c:v>12.6</c:v>
                </c:pt>
                <c:pt idx="27">
                  <c:v>13.1</c:v>
                </c:pt>
                <c:pt idx="28">
                  <c:v>13.2</c:v>
                </c:pt>
                <c:pt idx="29">
                  <c:v>13.3</c:v>
                </c:pt>
                <c:pt idx="30">
                  <c:v>13.4</c:v>
                </c:pt>
                <c:pt idx="31">
                  <c:v>13.4</c:v>
                </c:pt>
                <c:pt idx="32">
                  <c:v>13.6</c:v>
                </c:pt>
                <c:pt idx="33">
                  <c:v>13.6</c:v>
                </c:pt>
                <c:pt idx="34">
                  <c:v>14.4</c:v>
                </c:pt>
                <c:pt idx="35">
                  <c:v>14.6</c:v>
                </c:pt>
                <c:pt idx="36">
                  <c:v>14.7</c:v>
                </c:pt>
                <c:pt idx="37">
                  <c:v>14.7</c:v>
                </c:pt>
                <c:pt idx="38">
                  <c:v>14.8</c:v>
                </c:pt>
                <c:pt idx="39">
                  <c:v>15.5</c:v>
                </c:pt>
                <c:pt idx="40">
                  <c:v>15.7</c:v>
                </c:pt>
                <c:pt idx="41">
                  <c:v>15.7</c:v>
                </c:pt>
                <c:pt idx="42">
                  <c:v>15.8</c:v>
                </c:pt>
                <c:pt idx="43">
                  <c:v>15.9</c:v>
                </c:pt>
                <c:pt idx="44">
                  <c:v>17</c:v>
                </c:pt>
                <c:pt idx="45">
                  <c:v>17.100000000000001</c:v>
                </c:pt>
                <c:pt idx="46">
                  <c:v>17.3</c:v>
                </c:pt>
                <c:pt idx="47">
                  <c:v>17.3</c:v>
                </c:pt>
                <c:pt idx="48">
                  <c:v>17.3</c:v>
                </c:pt>
                <c:pt idx="49">
                  <c:v>21.2</c:v>
                </c:pt>
              </c:numCache>
            </c:numRef>
          </c:xVal>
          <c:yVal>
            <c:numRef>
              <c:f>'Ex 2A'!$P$10:$P$59</c:f>
              <c:numCache>
                <c:formatCode>General</c:formatCode>
                <c:ptCount val="50"/>
                <c:pt idx="0">
                  <c:v>-2.3263478740408408</c:v>
                </c:pt>
                <c:pt idx="1">
                  <c:v>-1.8807936081512509</c:v>
                </c:pt>
                <c:pt idx="2">
                  <c:v>-1.6448536269514726</c:v>
                </c:pt>
                <c:pt idx="3">
                  <c:v>-1.4757910281791702</c:v>
                </c:pt>
                <c:pt idx="4">
                  <c:v>-1.3407550336902161</c:v>
                </c:pt>
                <c:pt idx="5">
                  <c:v>-1.2265281200366105</c:v>
                </c:pt>
                <c:pt idx="6">
                  <c:v>-1.1263911290388013</c:v>
                </c:pt>
                <c:pt idx="7">
                  <c:v>-1.0364333894937898</c:v>
                </c:pt>
                <c:pt idx="8">
                  <c:v>-0.95416525314619549</c:v>
                </c:pt>
                <c:pt idx="9">
                  <c:v>-0.87789629505122846</c:v>
                </c:pt>
                <c:pt idx="10">
                  <c:v>-0.80642124701824058</c:v>
                </c:pt>
                <c:pt idx="11">
                  <c:v>-0.73884684918521393</c:v>
                </c:pt>
                <c:pt idx="12">
                  <c:v>-0.67448975019608193</c:v>
                </c:pt>
                <c:pt idx="13">
                  <c:v>-0.61281299101662734</c:v>
                </c:pt>
                <c:pt idx="14">
                  <c:v>-0.55338471955567303</c:v>
                </c:pt>
                <c:pt idx="15">
                  <c:v>-0.49585034734745354</c:v>
                </c:pt>
                <c:pt idx="16">
                  <c:v>-0.43991316567323374</c:v>
                </c:pt>
                <c:pt idx="17">
                  <c:v>-0.38532046640756784</c:v>
                </c:pt>
                <c:pt idx="18">
                  <c:v>-0.33185334643681658</c:v>
                </c:pt>
                <c:pt idx="19">
                  <c:v>-0.27931903444745415</c:v>
                </c:pt>
                <c:pt idx="20">
                  <c:v>-0.2275449766411495</c:v>
                </c:pt>
                <c:pt idx="21">
                  <c:v>-0.17637416478086138</c:v>
                </c:pt>
                <c:pt idx="22">
                  <c:v>-0.12566134685507402</c:v>
                </c:pt>
                <c:pt idx="23">
                  <c:v>-7.5269862099829901E-2</c:v>
                </c:pt>
                <c:pt idx="24">
                  <c:v>-2.506890825871106E-2</c:v>
                </c:pt>
                <c:pt idx="25">
                  <c:v>2.506890825871106E-2</c:v>
                </c:pt>
                <c:pt idx="26">
                  <c:v>7.5269862099829901E-2</c:v>
                </c:pt>
                <c:pt idx="27">
                  <c:v>0.12566134685507416</c:v>
                </c:pt>
                <c:pt idx="28">
                  <c:v>0.17637416478086121</c:v>
                </c:pt>
                <c:pt idx="29">
                  <c:v>0.22754497664114934</c:v>
                </c:pt>
                <c:pt idx="30">
                  <c:v>0.27931903444745415</c:v>
                </c:pt>
                <c:pt idx="31">
                  <c:v>0.33185334643681658</c:v>
                </c:pt>
                <c:pt idx="32">
                  <c:v>0.38532046640756784</c:v>
                </c:pt>
                <c:pt idx="33">
                  <c:v>0.43991316567323396</c:v>
                </c:pt>
                <c:pt idx="34">
                  <c:v>0.49585034734745331</c:v>
                </c:pt>
                <c:pt idx="35">
                  <c:v>0.5533847195556727</c:v>
                </c:pt>
                <c:pt idx="36">
                  <c:v>0.61281299101662734</c:v>
                </c:pt>
                <c:pt idx="37">
                  <c:v>0.67448975019608193</c:v>
                </c:pt>
                <c:pt idx="38">
                  <c:v>0.73884684918521393</c:v>
                </c:pt>
                <c:pt idx="39">
                  <c:v>0.80642124701824058</c:v>
                </c:pt>
                <c:pt idx="40">
                  <c:v>0.87789629505122857</c:v>
                </c:pt>
                <c:pt idx="41">
                  <c:v>0.95416525314619549</c:v>
                </c:pt>
                <c:pt idx="42">
                  <c:v>1.0364333894937898</c:v>
                </c:pt>
                <c:pt idx="43">
                  <c:v>1.1263911290388013</c:v>
                </c:pt>
                <c:pt idx="44">
                  <c:v>1.2265281200366105</c:v>
                </c:pt>
                <c:pt idx="45">
                  <c:v>1.3407550336902161</c:v>
                </c:pt>
                <c:pt idx="46">
                  <c:v>1.4757910281791713</c:v>
                </c:pt>
                <c:pt idx="47">
                  <c:v>1.6448536269514715</c:v>
                </c:pt>
                <c:pt idx="48">
                  <c:v>1.8807936081512504</c:v>
                </c:pt>
                <c:pt idx="49">
                  <c:v>2.3263478740408408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38-4169-855D-9E37C6E60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373712"/>
        <c:axId val="475375280"/>
      </c:scatterChart>
      <c:valAx>
        <c:axId val="475373712"/>
        <c:scaling>
          <c:orientation val="minMax"/>
          <c:max val="25"/>
          <c:min val="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375280"/>
        <c:crosses val="autoZero"/>
        <c:crossBetween val="midCat"/>
      </c:valAx>
      <c:valAx>
        <c:axId val="475375280"/>
        <c:scaling>
          <c:orientation val="minMax"/>
          <c:max val="3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3737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1'!$A$48:$A$58</c:f>
              <c:numCache>
                <c:formatCode>0.00000</c:formatCode>
                <c:ptCount val="11"/>
                <c:pt idx="0">
                  <c:v>54.810499624828537</c:v>
                </c:pt>
                <c:pt idx="1">
                  <c:v>42.746177132655433</c:v>
                </c:pt>
                <c:pt idx="2">
                  <c:v>56.295169344614322</c:v>
                </c:pt>
                <c:pt idx="3">
                  <c:v>44.672126057595207</c:v>
                </c:pt>
                <c:pt idx="4">
                  <c:v>57.08424538797891</c:v>
                </c:pt>
                <c:pt idx="5">
                  <c:v>41.261507412869634</c:v>
                </c:pt>
                <c:pt idx="6">
                  <c:v>21.332557116613586</c:v>
                </c:pt>
                <c:pt idx="7">
                  <c:v>34.092473285207895</c:v>
                </c:pt>
                <c:pt idx="8">
                  <c:v>67.222618955212241</c:v>
                </c:pt>
                <c:pt idx="9">
                  <c:v>46.156795777380999</c:v>
                </c:pt>
                <c:pt idx="10">
                  <c:v>53.325829905042738</c:v>
                </c:pt>
              </c:numCache>
            </c:numRef>
          </c:xVal>
          <c:yVal>
            <c:numRef>
              <c:f>'Ex 1'!$B$48:$B$58</c:f>
              <c:numCache>
                <c:formatCode>General</c:formatCode>
                <c:ptCount val="11"/>
                <c:pt idx="0">
                  <c:v>1.8529159932154711</c:v>
                </c:pt>
                <c:pt idx="1">
                  <c:v>-0.95698541007981308</c:v>
                </c:pt>
                <c:pt idx="2">
                  <c:v>-1.0711234253885886</c:v>
                </c:pt>
                <c:pt idx="3">
                  <c:v>-1.3236303505689102</c:v>
                </c:pt>
                <c:pt idx="4">
                  <c:v>-0.40782898942708506</c:v>
                </c:pt>
                <c:pt idx="5">
                  <c:v>0.31381862189921916</c:v>
                </c:pt>
                <c:pt idx="6">
                  <c:v>0.95211784652177578</c:v>
                </c:pt>
                <c:pt idx="7">
                  <c:v>-0.23339821457085794</c:v>
                </c:pt>
                <c:pt idx="8">
                  <c:v>0.79973849933219099</c:v>
                </c:pt>
                <c:pt idx="9">
                  <c:v>0.86327382787517848</c:v>
                </c:pt>
                <c:pt idx="10">
                  <c:v>-0.85947290855377767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38-4F78-A6BA-5C7A7D32D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376848"/>
        <c:axId val="475376064"/>
      </c:scatterChart>
      <c:valAx>
        <c:axId val="475376848"/>
        <c:scaling>
          <c:orientation val="minMax"/>
          <c:min val="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Predicted values of price (y variable)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75376064"/>
        <c:crosses val="autoZero"/>
        <c:crossBetween val="midCat"/>
      </c:valAx>
      <c:valAx>
        <c:axId val="475376064"/>
        <c:scaling>
          <c:orientation val="minMax"/>
          <c:max val="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Studentized 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3768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Color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1A'!$A$4:$A$14</c:f>
              <c:numCache>
                <c:formatCode>General</c:formatCode>
                <c:ptCount val="11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9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9</c:v>
                </c:pt>
              </c:numCache>
            </c:numRef>
          </c:xVal>
          <c:yVal>
            <c:numRef>
              <c:f>'Ex 1A'!$G$28:$G$38</c:f>
              <c:numCache>
                <c:formatCode>General</c:formatCode>
                <c:ptCount val="11"/>
                <c:pt idx="0">
                  <c:v>10.18950037517142</c:v>
                </c:pt>
                <c:pt idx="1">
                  <c:v>-4.7461771326554327</c:v>
                </c:pt>
                <c:pt idx="2">
                  <c:v>-5.2951693446143437</c:v>
                </c:pt>
                <c:pt idx="3">
                  <c:v>-6.6721260575952854</c:v>
                </c:pt>
                <c:pt idx="4">
                  <c:v>-2.0842453879789957</c:v>
                </c:pt>
                <c:pt idx="5">
                  <c:v>1.7384925871303238</c:v>
                </c:pt>
                <c:pt idx="6">
                  <c:v>3.6674428833863679</c:v>
                </c:pt>
                <c:pt idx="7">
                  <c:v>-1.0924732852078947</c:v>
                </c:pt>
                <c:pt idx="8">
                  <c:v>3.7773810447877167</c:v>
                </c:pt>
                <c:pt idx="9">
                  <c:v>4.843204222618958</c:v>
                </c:pt>
                <c:pt idx="10">
                  <c:v>-4.3258299050428306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45-42E8-9036-D285C0D58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376456"/>
        <c:axId val="475371360"/>
      </c:scatterChart>
      <c:valAx>
        <c:axId val="475376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Color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371360"/>
        <c:crosses val="autoZero"/>
        <c:crossBetween val="midCat"/>
      </c:valAx>
      <c:valAx>
        <c:axId val="4753713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376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Quality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1A'!$B$4:$B$14</c:f>
              <c:numCache>
                <c:formatCode>General</c:formatCode>
                <c:ptCount val="11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</c:numCache>
            </c:numRef>
          </c:xVal>
          <c:yVal>
            <c:numRef>
              <c:f>'Ex 1A'!$G$28:$G$38</c:f>
              <c:numCache>
                <c:formatCode>General</c:formatCode>
                <c:ptCount val="11"/>
                <c:pt idx="0">
                  <c:v>10.18950037517142</c:v>
                </c:pt>
                <c:pt idx="1">
                  <c:v>-4.7461771326554327</c:v>
                </c:pt>
                <c:pt idx="2">
                  <c:v>-5.2951693446143437</c:v>
                </c:pt>
                <c:pt idx="3">
                  <c:v>-6.6721260575952854</c:v>
                </c:pt>
                <c:pt idx="4">
                  <c:v>-2.0842453879789957</c:v>
                </c:pt>
                <c:pt idx="5">
                  <c:v>1.7384925871303238</c:v>
                </c:pt>
                <c:pt idx="6">
                  <c:v>3.6674428833863679</c:v>
                </c:pt>
                <c:pt idx="7">
                  <c:v>-1.0924732852078947</c:v>
                </c:pt>
                <c:pt idx="8">
                  <c:v>3.7773810447877167</c:v>
                </c:pt>
                <c:pt idx="9">
                  <c:v>4.843204222618958</c:v>
                </c:pt>
                <c:pt idx="10">
                  <c:v>-4.3258299050428306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31-4DCE-B52E-53704848D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377240"/>
        <c:axId val="475372144"/>
      </c:scatterChart>
      <c:valAx>
        <c:axId val="475377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Quality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372144"/>
        <c:crosses val="autoZero"/>
        <c:crossBetween val="midCat"/>
      </c:valAx>
      <c:valAx>
        <c:axId val="4753721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3772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Color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Price</c:v>
          </c:tx>
          <c:spPr>
            <a:ln w="28575">
              <a:noFill/>
            </a:ln>
          </c:spPr>
          <c:xVal>
            <c:numRef>
              <c:f>'Ex 1A'!$A$4:$A$14</c:f>
              <c:numCache>
                <c:formatCode>General</c:formatCode>
                <c:ptCount val="11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9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9</c:v>
                </c:pt>
              </c:numCache>
            </c:numRef>
          </c:xVal>
          <c:yVal>
            <c:numRef>
              <c:f>'Ex 1A'!$C$4:$C$14</c:f>
              <c:numCache>
                <c:formatCode>General</c:formatCode>
                <c:ptCount val="11"/>
                <c:pt idx="0">
                  <c:v>65</c:v>
                </c:pt>
                <c:pt idx="1">
                  <c:v>38</c:v>
                </c:pt>
                <c:pt idx="2">
                  <c:v>51</c:v>
                </c:pt>
                <c:pt idx="3">
                  <c:v>38</c:v>
                </c:pt>
                <c:pt idx="4">
                  <c:v>55</c:v>
                </c:pt>
                <c:pt idx="5">
                  <c:v>43</c:v>
                </c:pt>
                <c:pt idx="6">
                  <c:v>25</c:v>
                </c:pt>
                <c:pt idx="7">
                  <c:v>33</c:v>
                </c:pt>
                <c:pt idx="8">
                  <c:v>71</c:v>
                </c:pt>
                <c:pt idx="9">
                  <c:v>51</c:v>
                </c:pt>
                <c:pt idx="10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48-4F83-BD44-2E79724FF4EA}"/>
            </c:ext>
          </c:extLst>
        </c:ser>
        <c:ser>
          <c:idx val="1"/>
          <c:order val="1"/>
          <c:tx>
            <c:v>Predicted Price</c:v>
          </c:tx>
          <c:spPr>
            <a:ln w="28575">
              <a:noFill/>
            </a:ln>
          </c:spPr>
          <c:xVal>
            <c:numRef>
              <c:f>'Ex 1A'!$A$4:$A$14</c:f>
              <c:numCache>
                <c:formatCode>General</c:formatCode>
                <c:ptCount val="11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9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9</c:v>
                </c:pt>
              </c:numCache>
            </c:numRef>
          </c:xVal>
          <c:yVal>
            <c:numRef>
              <c:f>'Ex 1A'!$F$28:$F$38</c:f>
              <c:numCache>
                <c:formatCode>General</c:formatCode>
                <c:ptCount val="11"/>
                <c:pt idx="0">
                  <c:v>54.81049962482858</c:v>
                </c:pt>
                <c:pt idx="1">
                  <c:v>42.746177132655433</c:v>
                </c:pt>
                <c:pt idx="2">
                  <c:v>56.295169344614344</c:v>
                </c:pt>
                <c:pt idx="3">
                  <c:v>44.672126057595285</c:v>
                </c:pt>
                <c:pt idx="4">
                  <c:v>57.084245387978996</c:v>
                </c:pt>
                <c:pt idx="5">
                  <c:v>41.261507412869676</c:v>
                </c:pt>
                <c:pt idx="6">
                  <c:v>21.332557116613632</c:v>
                </c:pt>
                <c:pt idx="7">
                  <c:v>34.092473285207895</c:v>
                </c:pt>
                <c:pt idx="8">
                  <c:v>67.222618955212283</c:v>
                </c:pt>
                <c:pt idx="9">
                  <c:v>46.156795777381042</c:v>
                </c:pt>
                <c:pt idx="10">
                  <c:v>53.325829905042831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48-4F83-BD44-2E79724FF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517384"/>
        <c:axId val="476515424"/>
      </c:scatterChart>
      <c:valAx>
        <c:axId val="476517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Color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6515424"/>
        <c:crosses val="autoZero"/>
        <c:crossBetween val="midCat"/>
      </c:valAx>
      <c:valAx>
        <c:axId val="4765154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Price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65173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Quality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Price</c:v>
          </c:tx>
          <c:spPr>
            <a:ln w="28575">
              <a:noFill/>
            </a:ln>
          </c:spPr>
          <c:xVal>
            <c:numRef>
              <c:f>'Ex 1A'!$B$4:$B$14</c:f>
              <c:numCache>
                <c:formatCode>General</c:formatCode>
                <c:ptCount val="11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</c:numCache>
            </c:numRef>
          </c:xVal>
          <c:yVal>
            <c:numRef>
              <c:f>'Ex 1A'!$C$4:$C$14</c:f>
              <c:numCache>
                <c:formatCode>General</c:formatCode>
                <c:ptCount val="11"/>
                <c:pt idx="0">
                  <c:v>65</c:v>
                </c:pt>
                <c:pt idx="1">
                  <c:v>38</c:v>
                </c:pt>
                <c:pt idx="2">
                  <c:v>51</c:v>
                </c:pt>
                <c:pt idx="3">
                  <c:v>38</c:v>
                </c:pt>
                <c:pt idx="4">
                  <c:v>55</c:v>
                </c:pt>
                <c:pt idx="5">
                  <c:v>43</c:v>
                </c:pt>
                <c:pt idx="6">
                  <c:v>25</c:v>
                </c:pt>
                <c:pt idx="7">
                  <c:v>33</c:v>
                </c:pt>
                <c:pt idx="8">
                  <c:v>71</c:v>
                </c:pt>
                <c:pt idx="9">
                  <c:v>51</c:v>
                </c:pt>
                <c:pt idx="10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3C-4E6D-BB74-7A14D7378D5F}"/>
            </c:ext>
          </c:extLst>
        </c:ser>
        <c:ser>
          <c:idx val="1"/>
          <c:order val="1"/>
          <c:tx>
            <c:v>Predicted Price</c:v>
          </c:tx>
          <c:spPr>
            <a:ln w="28575">
              <a:noFill/>
            </a:ln>
          </c:spPr>
          <c:xVal>
            <c:numRef>
              <c:f>'Ex 1A'!$B$4:$B$14</c:f>
              <c:numCache>
                <c:formatCode>General</c:formatCode>
                <c:ptCount val="11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</c:numCache>
            </c:numRef>
          </c:xVal>
          <c:yVal>
            <c:numRef>
              <c:f>'Ex 1A'!$F$28:$F$38</c:f>
              <c:numCache>
                <c:formatCode>General</c:formatCode>
                <c:ptCount val="11"/>
                <c:pt idx="0">
                  <c:v>54.81049962482858</c:v>
                </c:pt>
                <c:pt idx="1">
                  <c:v>42.746177132655433</c:v>
                </c:pt>
                <c:pt idx="2">
                  <c:v>56.295169344614344</c:v>
                </c:pt>
                <c:pt idx="3">
                  <c:v>44.672126057595285</c:v>
                </c:pt>
                <c:pt idx="4">
                  <c:v>57.084245387978996</c:v>
                </c:pt>
                <c:pt idx="5">
                  <c:v>41.261507412869676</c:v>
                </c:pt>
                <c:pt idx="6">
                  <c:v>21.332557116613632</c:v>
                </c:pt>
                <c:pt idx="7">
                  <c:v>34.092473285207895</c:v>
                </c:pt>
                <c:pt idx="8">
                  <c:v>67.222618955212283</c:v>
                </c:pt>
                <c:pt idx="9">
                  <c:v>46.156795777381042</c:v>
                </c:pt>
                <c:pt idx="10">
                  <c:v>53.325829905042831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3C-4E6D-BB74-7A14D7378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516208"/>
        <c:axId val="476518952"/>
      </c:scatterChart>
      <c:valAx>
        <c:axId val="476516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Quality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6518952"/>
        <c:crosses val="autoZero"/>
        <c:crossBetween val="midCat"/>
      </c:valAx>
      <c:valAx>
        <c:axId val="4765189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Price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65162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Normal Probability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1A'!$J$28:$J$38</c:f>
              <c:numCache>
                <c:formatCode>General</c:formatCode>
                <c:ptCount val="11"/>
                <c:pt idx="0">
                  <c:v>4.5454545454545459</c:v>
                </c:pt>
                <c:pt idx="1">
                  <c:v>13.636363636363637</c:v>
                </c:pt>
                <c:pt idx="2">
                  <c:v>22.72727272727273</c:v>
                </c:pt>
                <c:pt idx="3">
                  <c:v>31.81818181818182</c:v>
                </c:pt>
                <c:pt idx="4">
                  <c:v>40.909090909090914</c:v>
                </c:pt>
                <c:pt idx="5">
                  <c:v>50.000000000000007</c:v>
                </c:pt>
                <c:pt idx="6">
                  <c:v>59.090909090909093</c:v>
                </c:pt>
                <c:pt idx="7">
                  <c:v>68.181818181818187</c:v>
                </c:pt>
                <c:pt idx="8">
                  <c:v>77.27272727272728</c:v>
                </c:pt>
                <c:pt idx="9">
                  <c:v>86.363636363636374</c:v>
                </c:pt>
                <c:pt idx="10">
                  <c:v>95.454545454545467</c:v>
                </c:pt>
              </c:numCache>
            </c:numRef>
          </c:xVal>
          <c:yVal>
            <c:numRef>
              <c:f>'Ex 1A'!$K$28:$K$38</c:f>
              <c:numCache>
                <c:formatCode>General</c:formatCode>
                <c:ptCount val="11"/>
                <c:pt idx="0">
                  <c:v>25</c:v>
                </c:pt>
                <c:pt idx="1">
                  <c:v>33</c:v>
                </c:pt>
                <c:pt idx="2">
                  <c:v>38</c:v>
                </c:pt>
                <c:pt idx="3">
                  <c:v>38</c:v>
                </c:pt>
                <c:pt idx="4">
                  <c:v>43</c:v>
                </c:pt>
                <c:pt idx="5">
                  <c:v>49</c:v>
                </c:pt>
                <c:pt idx="6">
                  <c:v>51</c:v>
                </c:pt>
                <c:pt idx="7">
                  <c:v>51</c:v>
                </c:pt>
                <c:pt idx="8">
                  <c:v>55</c:v>
                </c:pt>
                <c:pt idx="9">
                  <c:v>65</c:v>
                </c:pt>
                <c:pt idx="10">
                  <c:v>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C7-46C9-90DA-A8AAA316E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515816"/>
        <c:axId val="476514248"/>
      </c:scatterChart>
      <c:valAx>
        <c:axId val="476515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Sample Percentile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6514248"/>
        <c:crosses val="autoZero"/>
        <c:crossBetween val="midCat"/>
      </c:valAx>
      <c:valAx>
        <c:axId val="4765142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Price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65158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'Ex 1A'!$N$40:$N$59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'Ex 1A'!$O$40:$O$59</c:f>
              <c:numCache>
                <c:formatCode>General</c:formatCode>
                <c:ptCount val="20"/>
                <c:pt idx="0">
                  <c:v>-1</c:v>
                </c:pt>
                <c:pt idx="1">
                  <c:v>7</c:v>
                </c:pt>
                <c:pt idx="2">
                  <c:v>8</c:v>
                </c:pt>
                <c:pt idx="3">
                  <c:v>7</c:v>
                </c:pt>
                <c:pt idx="4">
                  <c:v>0</c:v>
                </c:pt>
                <c:pt idx="5">
                  <c:v>-7</c:v>
                </c:pt>
                <c:pt idx="6">
                  <c:v>-4</c:v>
                </c:pt>
                <c:pt idx="7">
                  <c:v>1</c:v>
                </c:pt>
                <c:pt idx="8">
                  <c:v>8</c:v>
                </c:pt>
                <c:pt idx="9">
                  <c:v>5</c:v>
                </c:pt>
                <c:pt idx="10">
                  <c:v>6</c:v>
                </c:pt>
                <c:pt idx="11">
                  <c:v>-2</c:v>
                </c:pt>
                <c:pt idx="12">
                  <c:v>-1</c:v>
                </c:pt>
                <c:pt idx="13">
                  <c:v>7</c:v>
                </c:pt>
                <c:pt idx="14">
                  <c:v>0</c:v>
                </c:pt>
                <c:pt idx="15">
                  <c:v>-4</c:v>
                </c:pt>
                <c:pt idx="16">
                  <c:v>6</c:v>
                </c:pt>
                <c:pt idx="17">
                  <c:v>5</c:v>
                </c:pt>
                <c:pt idx="18">
                  <c:v>-8</c:v>
                </c:pt>
                <c:pt idx="19">
                  <c:v>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21-43D9-8751-393B45DC3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519736"/>
        <c:axId val="476514640"/>
      </c:scatterChart>
      <c:valAx>
        <c:axId val="476519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76514640"/>
        <c:crosses val="autoZero"/>
        <c:crossBetween val="midCat"/>
      </c:valAx>
      <c:valAx>
        <c:axId val="476514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4765197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28</xdr:row>
      <xdr:rowOff>4762</xdr:rowOff>
    </xdr:from>
    <xdr:to>
      <xdr:col>15</xdr:col>
      <xdr:colOff>266700</xdr:colOff>
      <xdr:row>42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AD36A8-3A99-449F-AA2B-AD9D5D0B4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228600</xdr:colOff>
      <xdr:row>27</xdr:row>
      <xdr:rowOff>185737</xdr:rowOff>
    </xdr:from>
    <xdr:to>
      <xdr:col>28</xdr:col>
      <xdr:colOff>533400</xdr:colOff>
      <xdr:row>42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F99F60-C83F-417D-B1ED-737F52C3E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19050</xdr:colOff>
      <xdr:row>44</xdr:row>
      <xdr:rowOff>157162</xdr:rowOff>
    </xdr:from>
    <xdr:to>
      <xdr:col>15</xdr:col>
      <xdr:colOff>238125</xdr:colOff>
      <xdr:row>59</xdr:row>
      <xdr:rowOff>42862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041634B-D5D7-4836-BAF0-9E6BF9DA0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2</xdr:row>
      <xdr:rowOff>180975</xdr:rowOff>
    </xdr:from>
    <xdr:to>
      <xdr:col>19</xdr:col>
      <xdr:colOff>238125</xdr:colOff>
      <xdr:row>12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DA3929-AE04-430D-B81F-8F61847D7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333375</xdr:colOff>
      <xdr:row>2</xdr:row>
      <xdr:rowOff>180975</xdr:rowOff>
    </xdr:from>
    <xdr:to>
      <xdr:col>25</xdr:col>
      <xdr:colOff>333375</xdr:colOff>
      <xdr:row>12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90E3074-8E76-409F-99AB-5EA5EE615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352425</xdr:colOff>
      <xdr:row>14</xdr:row>
      <xdr:rowOff>19050</xdr:rowOff>
    </xdr:from>
    <xdr:to>
      <xdr:col>25</xdr:col>
      <xdr:colOff>352425</xdr:colOff>
      <xdr:row>24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5478660-AEEE-48C8-90E4-6342357CF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238125</xdr:colOff>
      <xdr:row>14</xdr:row>
      <xdr:rowOff>19050</xdr:rowOff>
    </xdr:from>
    <xdr:to>
      <xdr:col>19</xdr:col>
      <xdr:colOff>238125</xdr:colOff>
      <xdr:row>24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0CC339A-0B91-484A-BF9D-55C32C8D6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247650</xdr:colOff>
      <xdr:row>24</xdr:row>
      <xdr:rowOff>171450</xdr:rowOff>
    </xdr:from>
    <xdr:to>
      <xdr:col>19</xdr:col>
      <xdr:colOff>247650</xdr:colOff>
      <xdr:row>35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4054002-1065-472D-A3D2-DD33C7617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39</xdr:row>
      <xdr:rowOff>4762</xdr:rowOff>
    </xdr:from>
    <xdr:to>
      <xdr:col>23</xdr:col>
      <xdr:colOff>304800</xdr:colOff>
      <xdr:row>53</xdr:row>
      <xdr:rowOff>80962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C7C4A6B-FD39-49D1-A4A0-DABE52870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</xdr:colOff>
      <xdr:row>60</xdr:row>
      <xdr:rowOff>4762</xdr:rowOff>
    </xdr:from>
    <xdr:to>
      <xdr:col>23</xdr:col>
      <xdr:colOff>323850</xdr:colOff>
      <xdr:row>74</xdr:row>
      <xdr:rowOff>80962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5EB6138-3D2F-42A9-A371-9F4F5C759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371475</xdr:colOff>
      <xdr:row>59</xdr:row>
      <xdr:rowOff>185737</xdr:rowOff>
    </xdr:from>
    <xdr:to>
      <xdr:col>31</xdr:col>
      <xdr:colOff>66675</xdr:colOff>
      <xdr:row>74</xdr:row>
      <xdr:rowOff>71437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2C8364F-0D7D-4B9C-8EE0-974AD3B30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15</xdr:col>
      <xdr:colOff>238125</xdr:colOff>
      <xdr:row>10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92BE0-220F-488E-91D2-478782521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238125</xdr:colOff>
      <xdr:row>2</xdr:row>
      <xdr:rowOff>180975</xdr:rowOff>
    </xdr:from>
    <xdr:to>
      <xdr:col>16</xdr:col>
      <xdr:colOff>238125</xdr:colOff>
      <xdr:row>12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1960A7-0237-4931-AC43-48FAC3A99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238125</xdr:colOff>
      <xdr:row>4</xdr:row>
      <xdr:rowOff>180975</xdr:rowOff>
    </xdr:from>
    <xdr:to>
      <xdr:col>17</xdr:col>
      <xdr:colOff>238125</xdr:colOff>
      <xdr:row>14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CC5BEF0-89CA-46F7-BBE8-1549D0A4F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238125</xdr:colOff>
      <xdr:row>6</xdr:row>
      <xdr:rowOff>180975</xdr:rowOff>
    </xdr:from>
    <xdr:to>
      <xdr:col>18</xdr:col>
      <xdr:colOff>238125</xdr:colOff>
      <xdr:row>16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5E22D8E-0217-446A-ACE3-0851C852F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238125</xdr:colOff>
      <xdr:row>8</xdr:row>
      <xdr:rowOff>180975</xdr:rowOff>
    </xdr:from>
    <xdr:to>
      <xdr:col>19</xdr:col>
      <xdr:colOff>238125</xdr:colOff>
      <xdr:row>18</xdr:row>
      <xdr:rowOff>180975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ED607C6-1007-4C57-B8AE-0F4DDF477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238125</xdr:colOff>
      <xdr:row>10</xdr:row>
      <xdr:rowOff>180975</xdr:rowOff>
    </xdr:from>
    <xdr:to>
      <xdr:col>20</xdr:col>
      <xdr:colOff>238125</xdr:colOff>
      <xdr:row>20</xdr:row>
      <xdr:rowOff>180975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5A7EC98-5711-4D04-BD2B-010DB2EF1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238125</xdr:colOff>
      <xdr:row>12</xdr:row>
      <xdr:rowOff>180975</xdr:rowOff>
    </xdr:from>
    <xdr:to>
      <xdr:col>21</xdr:col>
      <xdr:colOff>238125</xdr:colOff>
      <xdr:row>22</xdr:row>
      <xdr:rowOff>180975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6E53598-4695-4907-AA42-76EE1CC34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180975</xdr:rowOff>
    </xdr:from>
    <xdr:to>
      <xdr:col>13</xdr:col>
      <xdr:colOff>238125</xdr:colOff>
      <xdr:row>10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352681-5B68-4D07-B924-98E780B2C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238125</xdr:colOff>
      <xdr:row>2</xdr:row>
      <xdr:rowOff>180975</xdr:rowOff>
    </xdr:from>
    <xdr:to>
      <xdr:col>14</xdr:col>
      <xdr:colOff>238125</xdr:colOff>
      <xdr:row>12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6D2A7E-D40E-4AB8-AF41-97D3A8F84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238125</xdr:colOff>
      <xdr:row>4</xdr:row>
      <xdr:rowOff>180975</xdr:rowOff>
    </xdr:from>
    <xdr:to>
      <xdr:col>15</xdr:col>
      <xdr:colOff>238125</xdr:colOff>
      <xdr:row>14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C2F56A-0E0F-4FC2-8C95-3EE8C8225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123825</xdr:colOff>
      <xdr:row>12</xdr:row>
      <xdr:rowOff>38100</xdr:rowOff>
    </xdr:from>
    <xdr:to>
      <xdr:col>18</xdr:col>
      <xdr:colOff>123825</xdr:colOff>
      <xdr:row>22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62408D-2B65-42C0-ADEA-7E41BD7B7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238125</xdr:colOff>
      <xdr:row>2</xdr:row>
      <xdr:rowOff>180975</xdr:rowOff>
    </xdr:from>
    <xdr:to>
      <xdr:col>14</xdr:col>
      <xdr:colOff>238125</xdr:colOff>
      <xdr:row>12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EC79B84-D90C-42A0-9C35-117D40FAA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238125</xdr:colOff>
      <xdr:row>4</xdr:row>
      <xdr:rowOff>180975</xdr:rowOff>
    </xdr:from>
    <xdr:to>
      <xdr:col>15</xdr:col>
      <xdr:colOff>238125</xdr:colOff>
      <xdr:row>14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90D0B01-2A0B-40F4-8745-98D26EB9B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238125</xdr:colOff>
      <xdr:row>6</xdr:row>
      <xdr:rowOff>180975</xdr:rowOff>
    </xdr:from>
    <xdr:to>
      <xdr:col>16</xdr:col>
      <xdr:colOff>238125</xdr:colOff>
      <xdr:row>16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E415ED6-8B12-4F45-8873-FD710BA2C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200025</xdr:colOff>
      <xdr:row>9</xdr:row>
      <xdr:rowOff>76200</xdr:rowOff>
    </xdr:from>
    <xdr:to>
      <xdr:col>17</xdr:col>
      <xdr:colOff>200025</xdr:colOff>
      <xdr:row>19</xdr:row>
      <xdr:rowOff>66675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5B23D29-CB47-442B-912B-4520C3E42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590550</xdr:colOff>
      <xdr:row>2</xdr:row>
      <xdr:rowOff>33337</xdr:rowOff>
    </xdr:from>
    <xdr:to>
      <xdr:col>25</xdr:col>
      <xdr:colOff>285750</xdr:colOff>
      <xdr:row>16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E23FEE-053E-42A0-8CBC-5E373F8CA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.xlsx" TargetMode="External"/><Relationship Id="rId1" Type="http://schemas.openxmlformats.org/officeDocument/2006/relationships/externalLinkPath" Target="/38f5cd2f1f925cfd/Documenti/A%20Real%20Statistics%202020/Examples/Real%20Statistics%20Examples%20Regression%2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0">
          <cell r="B30">
            <v>-1.3236303505689102</v>
          </cell>
          <cell r="C30">
            <v>-1.6906216295848977</v>
          </cell>
          <cell r="S30">
            <v>25</v>
          </cell>
          <cell r="T30">
            <v>-1.6906216295848977</v>
          </cell>
        </row>
        <row r="31">
          <cell r="B31">
            <v>-1.0711234253885886</v>
          </cell>
          <cell r="C31">
            <v>-1.096803562093513</v>
          </cell>
          <cell r="S31">
            <v>33</v>
          </cell>
          <cell r="T31">
            <v>-1.096803562093513</v>
          </cell>
        </row>
        <row r="32">
          <cell r="B32">
            <v>-0.95698541007981308</v>
          </cell>
          <cell r="C32">
            <v>-0.74785859476330196</v>
          </cell>
          <cell r="S32">
            <v>38</v>
          </cell>
          <cell r="T32">
            <v>-0.74785859476330196</v>
          </cell>
        </row>
        <row r="33">
          <cell r="B33">
            <v>-0.85947290855377767</v>
          </cell>
          <cell r="C33">
            <v>-0.47278912099226744</v>
          </cell>
          <cell r="S33">
            <v>38</v>
          </cell>
          <cell r="T33">
            <v>-0.47278912099226744</v>
          </cell>
        </row>
        <row r="34">
          <cell r="B34">
            <v>-0.40782898942708506</v>
          </cell>
          <cell r="C34">
            <v>-0.22988411757923208</v>
          </cell>
          <cell r="S34">
            <v>43</v>
          </cell>
          <cell r="T34">
            <v>-0.22988411757923208</v>
          </cell>
        </row>
        <row r="35">
          <cell r="B35">
            <v>-0.23339821457085794</v>
          </cell>
          <cell r="C35">
            <v>0</v>
          </cell>
          <cell r="S35">
            <v>49</v>
          </cell>
          <cell r="T35">
            <v>0</v>
          </cell>
        </row>
        <row r="36">
          <cell r="B36">
            <v>0.31381862189921916</v>
          </cell>
          <cell r="C36">
            <v>0.22988411757923222</v>
          </cell>
          <cell r="S36">
            <v>51</v>
          </cell>
          <cell r="T36">
            <v>0.22988411757923222</v>
          </cell>
        </row>
        <row r="37">
          <cell r="B37">
            <v>0.79973849933219099</v>
          </cell>
          <cell r="C37">
            <v>0.47278912099226728</v>
          </cell>
          <cell r="S37">
            <v>51</v>
          </cell>
          <cell r="T37">
            <v>0.47278912099226728</v>
          </cell>
        </row>
        <row r="38">
          <cell r="B38">
            <v>0.86327382787517848</v>
          </cell>
          <cell r="C38">
            <v>0.74785859476330196</v>
          </cell>
          <cell r="S38">
            <v>55</v>
          </cell>
          <cell r="T38">
            <v>0.74785859476330196</v>
          </cell>
        </row>
        <row r="39">
          <cell r="B39">
            <v>0.95211784652177578</v>
          </cell>
          <cell r="C39">
            <v>1.096803562093513</v>
          </cell>
          <cell r="S39">
            <v>65</v>
          </cell>
          <cell r="T39">
            <v>1.096803562093513</v>
          </cell>
        </row>
        <row r="40">
          <cell r="B40">
            <v>1.8529159932154711</v>
          </cell>
          <cell r="C40">
            <v>1.6906216295848984</v>
          </cell>
          <cell r="S40">
            <v>71</v>
          </cell>
          <cell r="T40">
            <v>1.6906216295848984</v>
          </cell>
        </row>
        <row r="48">
          <cell r="A48">
            <v>54.810499624828537</v>
          </cell>
          <cell r="B48">
            <v>1.8529159932154711</v>
          </cell>
        </row>
        <row r="49">
          <cell r="A49">
            <v>42.746177132655433</v>
          </cell>
          <cell r="B49">
            <v>-0.95698541007981308</v>
          </cell>
        </row>
        <row r="50">
          <cell r="A50">
            <v>56.295169344614322</v>
          </cell>
          <cell r="B50">
            <v>-1.0711234253885886</v>
          </cell>
        </row>
        <row r="51">
          <cell r="A51">
            <v>44.672126057595207</v>
          </cell>
          <cell r="B51">
            <v>-1.3236303505689102</v>
          </cell>
        </row>
        <row r="52">
          <cell r="A52">
            <v>57.08424538797891</v>
          </cell>
          <cell r="B52">
            <v>-0.40782898942708506</v>
          </cell>
        </row>
        <row r="53">
          <cell r="A53">
            <v>41.261507412869634</v>
          </cell>
          <cell r="B53">
            <v>0.31381862189921916</v>
          </cell>
        </row>
        <row r="54">
          <cell r="A54">
            <v>21.332557116613586</v>
          </cell>
          <cell r="B54">
            <v>0.95211784652177578</v>
          </cell>
        </row>
        <row r="55">
          <cell r="A55">
            <v>34.092473285207895</v>
          </cell>
          <cell r="B55">
            <v>-0.23339821457085794</v>
          </cell>
        </row>
        <row r="56">
          <cell r="A56">
            <v>67.222618955212241</v>
          </cell>
          <cell r="B56">
            <v>0.79973849933219099</v>
          </cell>
        </row>
        <row r="57">
          <cell r="A57">
            <v>46.156795777380999</v>
          </cell>
          <cell r="B57">
            <v>0.86327382787517848</v>
          </cell>
        </row>
        <row r="58">
          <cell r="A58">
            <v>53.325829905042738</v>
          </cell>
          <cell r="B58">
            <v>-0.85947290855377767</v>
          </cell>
        </row>
      </sheetData>
      <sheetData sheetId="32"/>
      <sheetData sheetId="33"/>
      <sheetData sheetId="34"/>
      <sheetData sheetId="35">
        <row r="4">
          <cell r="B4">
            <v>15.7</v>
          </cell>
          <cell r="C4">
            <v>9</v>
          </cell>
          <cell r="D4">
            <v>71.027177760140717</v>
          </cell>
          <cell r="E4">
            <v>448</v>
          </cell>
        </row>
        <row r="5">
          <cell r="B5">
            <v>8.4</v>
          </cell>
          <cell r="C5">
            <v>6.9</v>
          </cell>
          <cell r="D5">
            <v>70.62318863808899</v>
          </cell>
          <cell r="E5">
            <v>661.2</v>
          </cell>
        </row>
        <row r="6">
          <cell r="B6">
            <v>14.7</v>
          </cell>
          <cell r="C6">
            <v>6.4</v>
          </cell>
          <cell r="D6">
            <v>86.505696765320337</v>
          </cell>
          <cell r="E6">
            <v>482.7</v>
          </cell>
        </row>
        <row r="7">
          <cell r="B7">
            <v>17.3</v>
          </cell>
          <cell r="C7">
            <v>8.5</v>
          </cell>
          <cell r="D7">
            <v>80.783955956979611</v>
          </cell>
          <cell r="E7">
            <v>529.4</v>
          </cell>
        </row>
        <row r="8">
          <cell r="B8">
            <v>13.3</v>
          </cell>
          <cell r="C8">
            <v>5</v>
          </cell>
          <cell r="D8">
            <v>76.640052174481781</v>
          </cell>
          <cell r="E8">
            <v>522.6</v>
          </cell>
        </row>
        <row r="9">
          <cell r="B9">
            <v>11.4</v>
          </cell>
          <cell r="C9">
            <v>5.7</v>
          </cell>
          <cell r="D9">
            <v>89.734092175332663</v>
          </cell>
          <cell r="E9">
            <v>347.8</v>
          </cell>
        </row>
        <row r="10">
          <cell r="B10">
            <v>9.3000000000000007</v>
          </cell>
          <cell r="C10">
            <v>6.2</v>
          </cell>
          <cell r="D10">
            <v>84.278652322083644</v>
          </cell>
          <cell r="E10">
            <v>256</v>
          </cell>
        </row>
        <row r="11">
          <cell r="B11">
            <v>10</v>
          </cell>
          <cell r="C11">
            <v>8.3000000000000007</v>
          </cell>
          <cell r="D11">
            <v>74.266056727126113</v>
          </cell>
          <cell r="E11">
            <v>689.2</v>
          </cell>
        </row>
        <row r="12">
          <cell r="B12">
            <v>13.2</v>
          </cell>
          <cell r="C12">
            <v>7.3</v>
          </cell>
          <cell r="D12">
            <v>79.811068541941054</v>
          </cell>
          <cell r="E12">
            <v>722.6</v>
          </cell>
        </row>
        <row r="13">
          <cell r="B13">
            <v>14.7</v>
          </cell>
          <cell r="C13">
            <v>8.1</v>
          </cell>
          <cell r="D13">
            <v>65.387718279566343</v>
          </cell>
          <cell r="E13">
            <v>493.2</v>
          </cell>
        </row>
        <row r="14">
          <cell r="B14">
            <v>9.1</v>
          </cell>
          <cell r="C14">
            <v>5.6</v>
          </cell>
          <cell r="D14">
            <v>29.667333748383395</v>
          </cell>
          <cell r="E14">
            <v>272.8</v>
          </cell>
        </row>
        <row r="15">
          <cell r="B15">
            <v>12.6</v>
          </cell>
          <cell r="C15">
            <v>6.8</v>
          </cell>
          <cell r="D15">
            <v>94.600660447193093</v>
          </cell>
          <cell r="E15">
            <v>239.4</v>
          </cell>
        </row>
        <row r="16">
          <cell r="B16">
            <v>12.2</v>
          </cell>
          <cell r="C16">
            <v>7.3</v>
          </cell>
          <cell r="D16">
            <v>79.13310968601246</v>
          </cell>
          <cell r="E16">
            <v>533.20000000000005</v>
          </cell>
        </row>
        <row r="17">
          <cell r="B17">
            <v>13.1</v>
          </cell>
          <cell r="C17">
            <v>8</v>
          </cell>
          <cell r="D17">
            <v>88.000000627274659</v>
          </cell>
          <cell r="E17">
            <v>333.6</v>
          </cell>
        </row>
        <row r="18">
          <cell r="B18">
            <v>11.5</v>
          </cell>
          <cell r="C18">
            <v>5.0999999999999996</v>
          </cell>
          <cell r="D18">
            <v>94.170464820794294</v>
          </cell>
          <cell r="E18">
            <v>294.7</v>
          </cell>
        </row>
        <row r="19">
          <cell r="B19">
            <v>11.3</v>
          </cell>
          <cell r="C19">
            <v>7.1</v>
          </cell>
          <cell r="D19">
            <v>88.703716524620162</v>
          </cell>
          <cell r="E19">
            <v>452.7</v>
          </cell>
        </row>
        <row r="20">
          <cell r="B20">
            <v>17.3</v>
          </cell>
          <cell r="C20">
            <v>7.5</v>
          </cell>
          <cell r="D20">
            <v>89.904327345935869</v>
          </cell>
          <cell r="E20">
            <v>295</v>
          </cell>
        </row>
        <row r="21">
          <cell r="B21">
            <v>17.3</v>
          </cell>
          <cell r="C21">
            <v>9.9</v>
          </cell>
          <cell r="D21">
            <v>64.839543701408999</v>
          </cell>
          <cell r="E21">
            <v>729.5</v>
          </cell>
        </row>
        <row r="22">
          <cell r="B22">
            <v>12.3</v>
          </cell>
          <cell r="C22">
            <v>6.3</v>
          </cell>
          <cell r="D22">
            <v>96.389852756187835</v>
          </cell>
          <cell r="E22">
            <v>118</v>
          </cell>
        </row>
        <row r="23">
          <cell r="B23">
            <v>8.1</v>
          </cell>
          <cell r="C23">
            <v>8</v>
          </cell>
          <cell r="D23">
            <v>63.398020838196281</v>
          </cell>
          <cell r="E23">
            <v>641.9</v>
          </cell>
        </row>
        <row r="24">
          <cell r="B24">
            <v>10</v>
          </cell>
          <cell r="C24">
            <v>4.8</v>
          </cell>
          <cell r="D24">
            <v>86.203669547721617</v>
          </cell>
          <cell r="E24">
            <v>431.5</v>
          </cell>
        </row>
        <row r="25">
          <cell r="B25">
            <v>14.4</v>
          </cell>
          <cell r="C25">
            <v>7.4</v>
          </cell>
          <cell r="D25">
            <v>81.183409037427396</v>
          </cell>
          <cell r="E25">
            <v>536</v>
          </cell>
        </row>
        <row r="26">
          <cell r="B26">
            <v>9.6</v>
          </cell>
          <cell r="C26">
            <v>5.2</v>
          </cell>
          <cell r="D26">
            <v>89.045556531854984</v>
          </cell>
          <cell r="E26">
            <v>288.7</v>
          </cell>
        </row>
        <row r="27">
          <cell r="B27">
            <v>21.2</v>
          </cell>
          <cell r="C27">
            <v>10.6</v>
          </cell>
          <cell r="D27">
            <v>60.598179144073846</v>
          </cell>
          <cell r="E27">
            <v>291.3</v>
          </cell>
        </row>
        <row r="28">
          <cell r="B28">
            <v>13.4</v>
          </cell>
          <cell r="C28">
            <v>7.4</v>
          </cell>
          <cell r="D28">
            <v>85.028888093842554</v>
          </cell>
          <cell r="E28">
            <v>504.9</v>
          </cell>
        </row>
        <row r="29">
          <cell r="B29">
            <v>14.8</v>
          </cell>
          <cell r="C29">
            <v>5.8</v>
          </cell>
          <cell r="D29">
            <v>90.467729264863962</v>
          </cell>
          <cell r="E29">
            <v>287.5</v>
          </cell>
        </row>
        <row r="30">
          <cell r="B30">
            <v>10.8</v>
          </cell>
          <cell r="C30">
            <v>5.6</v>
          </cell>
          <cell r="D30">
            <v>91.372477335833381</v>
          </cell>
          <cell r="E30">
            <v>302.39999999999998</v>
          </cell>
        </row>
        <row r="31">
          <cell r="B31">
            <v>11.3</v>
          </cell>
          <cell r="C31">
            <v>6.4</v>
          </cell>
          <cell r="D31">
            <v>80.891227371165002</v>
          </cell>
          <cell r="E31">
            <v>750.6</v>
          </cell>
        </row>
        <row r="32">
          <cell r="B32">
            <v>7.6</v>
          </cell>
          <cell r="C32">
            <v>6.1</v>
          </cell>
          <cell r="D32">
            <v>95.487186970145373</v>
          </cell>
          <cell r="E32">
            <v>137.30000000000001</v>
          </cell>
        </row>
        <row r="33">
          <cell r="B33">
            <v>8.6999999999999993</v>
          </cell>
          <cell r="C33">
            <v>5.5</v>
          </cell>
          <cell r="D33">
            <v>76.032117342828414</v>
          </cell>
          <cell r="E33">
            <v>329.3</v>
          </cell>
        </row>
        <row r="34">
          <cell r="B34">
            <v>17.100000000000001</v>
          </cell>
          <cell r="C34">
            <v>5.8</v>
          </cell>
          <cell r="D34">
            <v>83.996520785584835</v>
          </cell>
          <cell r="E34">
            <v>664.2</v>
          </cell>
        </row>
        <row r="35">
          <cell r="B35">
            <v>13.6</v>
          </cell>
          <cell r="C35">
            <v>5.6</v>
          </cell>
          <cell r="D35">
            <v>73.422529169257928</v>
          </cell>
          <cell r="E35">
            <v>414.1</v>
          </cell>
        </row>
        <row r="36">
          <cell r="B36">
            <v>14.6</v>
          </cell>
          <cell r="C36">
            <v>8.1</v>
          </cell>
          <cell r="D36">
            <v>73.937344387272134</v>
          </cell>
          <cell r="E36">
            <v>466.4</v>
          </cell>
        </row>
        <row r="37">
          <cell r="B37">
            <v>12</v>
          </cell>
          <cell r="C37">
            <v>5.8</v>
          </cell>
          <cell r="D37">
            <v>91.393509706444945</v>
          </cell>
          <cell r="E37">
            <v>142.4</v>
          </cell>
        </row>
        <row r="38">
          <cell r="B38">
            <v>13.4</v>
          </cell>
          <cell r="C38">
            <v>7.8</v>
          </cell>
          <cell r="D38">
            <v>84.764237226305966</v>
          </cell>
          <cell r="E38">
            <v>343.2</v>
          </cell>
        </row>
        <row r="39">
          <cell r="B39">
            <v>15.9</v>
          </cell>
          <cell r="C39">
            <v>8</v>
          </cell>
          <cell r="D39">
            <v>78.141238608693655</v>
          </cell>
          <cell r="E39">
            <v>499.6</v>
          </cell>
        </row>
        <row r="40">
          <cell r="B40">
            <v>13.6</v>
          </cell>
          <cell r="C40">
            <v>5.5</v>
          </cell>
          <cell r="D40">
            <v>90.140446325387984</v>
          </cell>
          <cell r="E40">
            <v>287.60000000000002</v>
          </cell>
        </row>
        <row r="41">
          <cell r="B41">
            <v>12.1</v>
          </cell>
          <cell r="C41">
            <v>7.6</v>
          </cell>
          <cell r="D41">
            <v>85.424563507935517</v>
          </cell>
          <cell r="E41">
            <v>416.5</v>
          </cell>
        </row>
        <row r="42">
          <cell r="B42">
            <v>11.7</v>
          </cell>
          <cell r="C42">
            <v>6.1</v>
          </cell>
          <cell r="D42">
            <v>88.483880668602993</v>
          </cell>
          <cell r="E42">
            <v>227.3</v>
          </cell>
        </row>
        <row r="43">
          <cell r="B43">
            <v>15.7</v>
          </cell>
          <cell r="C43">
            <v>8.4</v>
          </cell>
          <cell r="D43">
            <v>68.748136077503446</v>
          </cell>
          <cell r="E43">
            <v>788.3</v>
          </cell>
        </row>
        <row r="44">
          <cell r="B44">
            <v>12.5</v>
          </cell>
          <cell r="C44">
            <v>6.9</v>
          </cell>
          <cell r="D44">
            <v>88.189790025789804</v>
          </cell>
          <cell r="E44">
            <v>169.2</v>
          </cell>
        </row>
        <row r="45">
          <cell r="B45">
            <v>15.5</v>
          </cell>
          <cell r="C45">
            <v>8.6999999999999993</v>
          </cell>
          <cell r="D45">
            <v>80.371971305033981</v>
          </cell>
          <cell r="E45">
            <v>753.3</v>
          </cell>
        </row>
        <row r="46">
          <cell r="B46">
            <v>15.8</v>
          </cell>
          <cell r="C46">
            <v>6.2</v>
          </cell>
          <cell r="D46">
            <v>82.402677784750395</v>
          </cell>
          <cell r="E46">
            <v>510.6</v>
          </cell>
        </row>
        <row r="47">
          <cell r="B47">
            <v>9.6</v>
          </cell>
          <cell r="C47">
            <v>5.0999999999999996</v>
          </cell>
          <cell r="D47">
            <v>92.915461931338129</v>
          </cell>
          <cell r="E47">
            <v>234.8</v>
          </cell>
        </row>
        <row r="48">
          <cell r="B48">
            <v>10.6</v>
          </cell>
          <cell r="C48">
            <v>5.5</v>
          </cell>
          <cell r="D48">
            <v>96.408807764739961</v>
          </cell>
          <cell r="E48">
            <v>124.3</v>
          </cell>
        </row>
        <row r="49">
          <cell r="B49">
            <v>10.199999999999999</v>
          </cell>
          <cell r="C49">
            <v>7.1</v>
          </cell>
          <cell r="D49">
            <v>73.031896017666924</v>
          </cell>
          <cell r="E49">
            <v>269.7</v>
          </cell>
        </row>
        <row r="50">
          <cell r="B50">
            <v>11.3</v>
          </cell>
          <cell r="C50">
            <v>4.7</v>
          </cell>
          <cell r="D50">
            <v>84.290902250404002</v>
          </cell>
          <cell r="E50">
            <v>333.1</v>
          </cell>
        </row>
        <row r="51">
          <cell r="B51">
            <v>17</v>
          </cell>
          <cell r="C51">
            <v>7.4</v>
          </cell>
          <cell r="D51">
            <v>94.524786328554711</v>
          </cell>
          <cell r="E51">
            <v>275.2</v>
          </cell>
        </row>
        <row r="52">
          <cell r="B52">
            <v>10.4</v>
          </cell>
          <cell r="C52">
            <v>6.4</v>
          </cell>
          <cell r="D52">
            <v>89.673695670212709</v>
          </cell>
          <cell r="E52">
            <v>290.89999999999998</v>
          </cell>
        </row>
        <row r="53">
          <cell r="B53">
            <v>9.4</v>
          </cell>
          <cell r="C53">
            <v>7</v>
          </cell>
          <cell r="D53">
            <v>93.867286940458214</v>
          </cell>
          <cell r="E53">
            <v>239.3</v>
          </cell>
        </row>
      </sheetData>
      <sheetData sheetId="36">
        <row r="10">
          <cell r="O10">
            <v>7.6</v>
          </cell>
          <cell r="P10">
            <v>-2.3263478740408408</v>
          </cell>
        </row>
        <row r="11">
          <cell r="O11">
            <v>8.1</v>
          </cell>
          <cell r="P11">
            <v>-1.8807936081512509</v>
          </cell>
        </row>
        <row r="12">
          <cell r="O12">
            <v>8.4</v>
          </cell>
          <cell r="P12">
            <v>-1.6448536269514726</v>
          </cell>
        </row>
        <row r="13">
          <cell r="O13">
            <v>8.6999999999999993</v>
          </cell>
          <cell r="P13">
            <v>-1.4757910281791702</v>
          </cell>
        </row>
        <row r="14">
          <cell r="O14">
            <v>9.1</v>
          </cell>
          <cell r="P14">
            <v>-1.3407550336902161</v>
          </cell>
        </row>
        <row r="15">
          <cell r="O15">
            <v>9.3000000000000007</v>
          </cell>
          <cell r="P15">
            <v>-1.2265281200366105</v>
          </cell>
        </row>
        <row r="16">
          <cell r="O16">
            <v>9.4</v>
          </cell>
          <cell r="P16">
            <v>-1.1263911290388013</v>
          </cell>
        </row>
        <row r="17">
          <cell r="O17">
            <v>9.6</v>
          </cell>
          <cell r="P17">
            <v>-1.0364333894937898</v>
          </cell>
        </row>
        <row r="18">
          <cell r="O18">
            <v>9.6</v>
          </cell>
          <cell r="P18">
            <v>-0.95416525314619549</v>
          </cell>
        </row>
        <row r="19">
          <cell r="O19">
            <v>10</v>
          </cell>
          <cell r="P19">
            <v>-0.87789629505122846</v>
          </cell>
        </row>
        <row r="20">
          <cell r="O20">
            <v>10</v>
          </cell>
          <cell r="P20">
            <v>-0.80642124701824058</v>
          </cell>
        </row>
        <row r="21">
          <cell r="O21">
            <v>10.199999999999999</v>
          </cell>
          <cell r="P21">
            <v>-0.73884684918521393</v>
          </cell>
        </row>
        <row r="22">
          <cell r="O22">
            <v>10.4</v>
          </cell>
          <cell r="P22">
            <v>-0.67448975019608193</v>
          </cell>
        </row>
        <row r="23">
          <cell r="O23">
            <v>10.6</v>
          </cell>
          <cell r="P23">
            <v>-0.61281299101662734</v>
          </cell>
        </row>
        <row r="24">
          <cell r="O24">
            <v>10.8</v>
          </cell>
          <cell r="P24">
            <v>-0.55338471955567303</v>
          </cell>
        </row>
        <row r="25">
          <cell r="O25">
            <v>11.3</v>
          </cell>
          <cell r="P25">
            <v>-0.49585034734745354</v>
          </cell>
        </row>
        <row r="26">
          <cell r="O26">
            <v>11.3</v>
          </cell>
          <cell r="P26">
            <v>-0.43991316567323374</v>
          </cell>
        </row>
        <row r="27">
          <cell r="O27">
            <v>11.3</v>
          </cell>
          <cell r="P27">
            <v>-0.38532046640756784</v>
          </cell>
        </row>
        <row r="28">
          <cell r="O28">
            <v>11.4</v>
          </cell>
          <cell r="P28">
            <v>-0.33185334643681658</v>
          </cell>
        </row>
        <row r="29">
          <cell r="O29">
            <v>11.5</v>
          </cell>
          <cell r="P29">
            <v>-0.27931903444745415</v>
          </cell>
        </row>
        <row r="30">
          <cell r="O30">
            <v>11.7</v>
          </cell>
          <cell r="P30">
            <v>-0.2275449766411495</v>
          </cell>
        </row>
        <row r="31">
          <cell r="O31">
            <v>12</v>
          </cell>
          <cell r="P31">
            <v>-0.17637416478086138</v>
          </cell>
        </row>
        <row r="32">
          <cell r="O32">
            <v>12.1</v>
          </cell>
          <cell r="P32">
            <v>-0.12566134685507402</v>
          </cell>
        </row>
        <row r="33">
          <cell r="O33">
            <v>12.2</v>
          </cell>
          <cell r="P33">
            <v>-7.5269862099829901E-2</v>
          </cell>
        </row>
        <row r="34">
          <cell r="O34">
            <v>12.3</v>
          </cell>
          <cell r="P34">
            <v>-2.506890825871106E-2</v>
          </cell>
        </row>
        <row r="35">
          <cell r="O35">
            <v>12.5</v>
          </cell>
          <cell r="P35">
            <v>2.506890825871106E-2</v>
          </cell>
        </row>
        <row r="36">
          <cell r="O36">
            <v>12.6</v>
          </cell>
          <cell r="P36">
            <v>7.5269862099829901E-2</v>
          </cell>
        </row>
        <row r="37">
          <cell r="O37">
            <v>13.1</v>
          </cell>
          <cell r="P37">
            <v>0.12566134685507416</v>
          </cell>
        </row>
        <row r="38">
          <cell r="O38">
            <v>13.2</v>
          </cell>
          <cell r="P38">
            <v>0.17637416478086121</v>
          </cell>
        </row>
        <row r="39">
          <cell r="O39">
            <v>13.3</v>
          </cell>
          <cell r="P39">
            <v>0.22754497664114934</v>
          </cell>
        </row>
        <row r="40">
          <cell r="O40">
            <v>13.4</v>
          </cell>
          <cell r="P40">
            <v>0.27931903444745415</v>
          </cell>
        </row>
        <row r="41">
          <cell r="O41">
            <v>13.4</v>
          </cell>
          <cell r="P41">
            <v>0.33185334643681658</v>
          </cell>
        </row>
        <row r="42">
          <cell r="O42">
            <v>13.6</v>
          </cell>
          <cell r="P42">
            <v>0.38532046640756784</v>
          </cell>
        </row>
        <row r="43">
          <cell r="O43">
            <v>13.6</v>
          </cell>
          <cell r="P43">
            <v>0.43991316567323396</v>
          </cell>
        </row>
        <row r="44">
          <cell r="O44">
            <v>14.4</v>
          </cell>
          <cell r="P44">
            <v>0.49585034734745331</v>
          </cell>
        </row>
        <row r="45">
          <cell r="O45">
            <v>14.6</v>
          </cell>
          <cell r="P45">
            <v>0.5533847195556727</v>
          </cell>
        </row>
        <row r="46">
          <cell r="O46">
            <v>14.7</v>
          </cell>
          <cell r="P46">
            <v>0.61281299101662734</v>
          </cell>
        </row>
        <row r="47">
          <cell r="O47">
            <v>14.7</v>
          </cell>
          <cell r="P47">
            <v>0.67448975019608193</v>
          </cell>
        </row>
        <row r="48">
          <cell r="O48">
            <v>14.8</v>
          </cell>
          <cell r="P48">
            <v>0.73884684918521393</v>
          </cell>
        </row>
        <row r="49">
          <cell r="O49">
            <v>15.5</v>
          </cell>
          <cell r="P49">
            <v>0.80642124701824058</v>
          </cell>
        </row>
        <row r="50">
          <cell r="O50">
            <v>15.7</v>
          </cell>
          <cell r="P50">
            <v>0.87789629505122857</v>
          </cell>
        </row>
        <row r="51">
          <cell r="O51">
            <v>15.7</v>
          </cell>
          <cell r="P51">
            <v>0.95416525314619549</v>
          </cell>
        </row>
        <row r="52">
          <cell r="O52">
            <v>15.8</v>
          </cell>
          <cell r="P52">
            <v>1.0364333894937898</v>
          </cell>
        </row>
        <row r="53">
          <cell r="O53">
            <v>15.9</v>
          </cell>
          <cell r="P53">
            <v>1.1263911290388013</v>
          </cell>
        </row>
        <row r="54">
          <cell r="O54">
            <v>17</v>
          </cell>
          <cell r="P54">
            <v>1.2265281200366105</v>
          </cell>
        </row>
        <row r="55">
          <cell r="O55">
            <v>17.100000000000001</v>
          </cell>
          <cell r="P55">
            <v>1.3407550336902161</v>
          </cell>
        </row>
        <row r="56">
          <cell r="O56">
            <v>17.3</v>
          </cell>
          <cell r="P56">
            <v>1.4757910281791713</v>
          </cell>
        </row>
        <row r="57">
          <cell r="O57">
            <v>17.3</v>
          </cell>
          <cell r="P57">
            <v>1.6448536269514715</v>
          </cell>
        </row>
        <row r="58">
          <cell r="O58">
            <v>17.3</v>
          </cell>
          <cell r="P58">
            <v>1.8807936081512504</v>
          </cell>
        </row>
        <row r="59">
          <cell r="O59">
            <v>21.2</v>
          </cell>
          <cell r="P59">
            <v>2.3263478740408408</v>
          </cell>
        </row>
      </sheetData>
      <sheetData sheetId="37">
        <row r="4">
          <cell r="A4">
            <v>7</v>
          </cell>
          <cell r="B4">
            <v>5</v>
          </cell>
          <cell r="C4">
            <v>65</v>
          </cell>
        </row>
        <row r="5">
          <cell r="A5">
            <v>3</v>
          </cell>
          <cell r="B5">
            <v>7</v>
          </cell>
          <cell r="C5">
            <v>38</v>
          </cell>
        </row>
        <row r="6">
          <cell r="A6">
            <v>5</v>
          </cell>
          <cell r="B6">
            <v>8</v>
          </cell>
          <cell r="C6">
            <v>51</v>
          </cell>
        </row>
        <row r="7">
          <cell r="A7">
            <v>8</v>
          </cell>
          <cell r="B7">
            <v>1</v>
          </cell>
          <cell r="C7">
            <v>38</v>
          </cell>
        </row>
        <row r="8">
          <cell r="A8">
            <v>9</v>
          </cell>
          <cell r="B8">
            <v>3</v>
          </cell>
          <cell r="C8">
            <v>55</v>
          </cell>
        </row>
        <row r="9">
          <cell r="A9">
            <v>5</v>
          </cell>
          <cell r="B9">
            <v>4</v>
          </cell>
          <cell r="C9">
            <v>43</v>
          </cell>
        </row>
        <row r="10">
          <cell r="A10">
            <v>4</v>
          </cell>
          <cell r="B10">
            <v>0</v>
          </cell>
          <cell r="C10">
            <v>25</v>
          </cell>
        </row>
        <row r="11">
          <cell r="A11">
            <v>2</v>
          </cell>
          <cell r="B11">
            <v>6</v>
          </cell>
          <cell r="C11">
            <v>33</v>
          </cell>
        </row>
        <row r="12">
          <cell r="A12">
            <v>8</v>
          </cell>
          <cell r="B12">
            <v>7</v>
          </cell>
          <cell r="C12">
            <v>71</v>
          </cell>
        </row>
        <row r="13">
          <cell r="A13">
            <v>6</v>
          </cell>
          <cell r="B13">
            <v>4</v>
          </cell>
          <cell r="C13">
            <v>51</v>
          </cell>
        </row>
        <row r="14">
          <cell r="A14">
            <v>9</v>
          </cell>
          <cell r="B14">
            <v>2</v>
          </cell>
          <cell r="C14">
            <v>49</v>
          </cell>
        </row>
        <row r="28">
          <cell r="F28">
            <v>54.81049962482858</v>
          </cell>
          <cell r="G28">
            <v>10.18950037517142</v>
          </cell>
          <cell r="J28">
            <v>4.5454545454545459</v>
          </cell>
          <cell r="K28">
            <v>25</v>
          </cell>
        </row>
        <row r="29">
          <cell r="F29">
            <v>42.746177132655433</v>
          </cell>
          <cell r="G29">
            <v>-4.7461771326554327</v>
          </cell>
          <cell r="J29">
            <v>13.636363636363637</v>
          </cell>
          <cell r="K29">
            <v>33</v>
          </cell>
        </row>
        <row r="30">
          <cell r="F30">
            <v>56.295169344614344</v>
          </cell>
          <cell r="G30">
            <v>-5.2951693446143437</v>
          </cell>
          <cell r="J30">
            <v>22.72727272727273</v>
          </cell>
          <cell r="K30">
            <v>38</v>
          </cell>
        </row>
        <row r="31">
          <cell r="F31">
            <v>44.672126057595285</v>
          </cell>
          <cell r="G31">
            <v>-6.6721260575952854</v>
          </cell>
          <cell r="J31">
            <v>31.81818181818182</v>
          </cell>
          <cell r="K31">
            <v>38</v>
          </cell>
        </row>
        <row r="32">
          <cell r="F32">
            <v>57.084245387978996</v>
          </cell>
          <cell r="G32">
            <v>-2.0842453879789957</v>
          </cell>
          <cell r="J32">
            <v>40.909090909090914</v>
          </cell>
          <cell r="K32">
            <v>43</v>
          </cell>
        </row>
        <row r="33">
          <cell r="F33">
            <v>41.261507412869676</v>
          </cell>
          <cell r="G33">
            <v>1.7384925871303238</v>
          </cell>
          <cell r="J33">
            <v>50.000000000000007</v>
          </cell>
          <cell r="K33">
            <v>49</v>
          </cell>
        </row>
        <row r="34">
          <cell r="F34">
            <v>21.332557116613632</v>
          </cell>
          <cell r="G34">
            <v>3.6674428833863679</v>
          </cell>
          <cell r="J34">
            <v>59.090909090909093</v>
          </cell>
          <cell r="K34">
            <v>51</v>
          </cell>
        </row>
        <row r="35">
          <cell r="F35">
            <v>34.092473285207895</v>
          </cell>
          <cell r="G35">
            <v>-1.0924732852078947</v>
          </cell>
          <cell r="J35">
            <v>68.181818181818187</v>
          </cell>
          <cell r="K35">
            <v>51</v>
          </cell>
        </row>
        <row r="36">
          <cell r="F36">
            <v>67.222618955212283</v>
          </cell>
          <cell r="G36">
            <v>3.7773810447877167</v>
          </cell>
          <cell r="J36">
            <v>77.27272727272728</v>
          </cell>
          <cell r="K36">
            <v>55</v>
          </cell>
        </row>
        <row r="37">
          <cell r="F37">
            <v>46.156795777381042</v>
          </cell>
          <cell r="G37">
            <v>4.843204222618958</v>
          </cell>
          <cell r="J37">
            <v>86.363636363636374</v>
          </cell>
          <cell r="K37">
            <v>65</v>
          </cell>
        </row>
        <row r="38">
          <cell r="F38">
            <v>53.325829905042831</v>
          </cell>
          <cell r="G38">
            <v>-4.3258299050428306</v>
          </cell>
          <cell r="J38">
            <v>95.454545454545467</v>
          </cell>
          <cell r="K38">
            <v>71</v>
          </cell>
        </row>
        <row r="40">
          <cell r="N40">
            <v>1</v>
          </cell>
          <cell r="O40">
            <v>-1</v>
          </cell>
        </row>
        <row r="41">
          <cell r="N41">
            <v>2</v>
          </cell>
          <cell r="O41">
            <v>7</v>
          </cell>
        </row>
        <row r="42">
          <cell r="N42">
            <v>3</v>
          </cell>
          <cell r="O42">
            <v>8</v>
          </cell>
        </row>
        <row r="43">
          <cell r="N43">
            <v>4</v>
          </cell>
          <cell r="O43">
            <v>7</v>
          </cell>
        </row>
        <row r="44">
          <cell r="N44">
            <v>5</v>
          </cell>
          <cell r="O44">
            <v>0</v>
          </cell>
        </row>
        <row r="45">
          <cell r="N45">
            <v>6</v>
          </cell>
          <cell r="O45">
            <v>-7</v>
          </cell>
        </row>
        <row r="46">
          <cell r="N46">
            <v>7</v>
          </cell>
          <cell r="O46">
            <v>-4</v>
          </cell>
        </row>
        <row r="47">
          <cell r="N47">
            <v>8</v>
          </cell>
          <cell r="O47">
            <v>1</v>
          </cell>
        </row>
        <row r="48">
          <cell r="N48">
            <v>9</v>
          </cell>
          <cell r="O48">
            <v>8</v>
          </cell>
        </row>
        <row r="49">
          <cell r="N49">
            <v>10</v>
          </cell>
          <cell r="O49">
            <v>5</v>
          </cell>
        </row>
        <row r="50">
          <cell r="N50">
            <v>11</v>
          </cell>
          <cell r="O50">
            <v>6</v>
          </cell>
        </row>
        <row r="51">
          <cell r="N51">
            <v>12</v>
          </cell>
          <cell r="O51">
            <v>-2</v>
          </cell>
        </row>
        <row r="52">
          <cell r="N52">
            <v>13</v>
          </cell>
          <cell r="O52">
            <v>-1</v>
          </cell>
        </row>
        <row r="53">
          <cell r="N53">
            <v>14</v>
          </cell>
          <cell r="O53">
            <v>7</v>
          </cell>
        </row>
        <row r="54">
          <cell r="N54">
            <v>15</v>
          </cell>
          <cell r="O54">
            <v>0</v>
          </cell>
        </row>
        <row r="55">
          <cell r="N55">
            <v>16</v>
          </cell>
          <cell r="O55">
            <v>-4</v>
          </cell>
        </row>
        <row r="56">
          <cell r="N56">
            <v>17</v>
          </cell>
          <cell r="O56">
            <v>6</v>
          </cell>
        </row>
        <row r="57">
          <cell r="N57">
            <v>18</v>
          </cell>
          <cell r="O57">
            <v>5</v>
          </cell>
        </row>
        <row r="58">
          <cell r="N58">
            <v>19</v>
          </cell>
          <cell r="O58">
            <v>-8</v>
          </cell>
        </row>
        <row r="59">
          <cell r="N59">
            <v>20</v>
          </cell>
          <cell r="O59">
            <v>-3</v>
          </cell>
        </row>
        <row r="61">
          <cell r="N61">
            <v>1</v>
          </cell>
          <cell r="O61">
            <v>-1</v>
          </cell>
        </row>
        <row r="62">
          <cell r="N62">
            <v>2</v>
          </cell>
          <cell r="O62">
            <v>1</v>
          </cell>
        </row>
        <row r="63">
          <cell r="N63">
            <v>3</v>
          </cell>
          <cell r="O63">
            <v>-2</v>
          </cell>
        </row>
        <row r="64">
          <cell r="N64">
            <v>4</v>
          </cell>
          <cell r="O64">
            <v>1</v>
          </cell>
        </row>
        <row r="65">
          <cell r="N65">
            <v>5</v>
          </cell>
          <cell r="O65">
            <v>0</v>
          </cell>
        </row>
        <row r="66">
          <cell r="N66">
            <v>6</v>
          </cell>
          <cell r="O66">
            <v>-3</v>
          </cell>
        </row>
        <row r="67">
          <cell r="N67">
            <v>7</v>
          </cell>
          <cell r="O67">
            <v>-1</v>
          </cell>
        </row>
        <row r="68">
          <cell r="N68">
            <v>8</v>
          </cell>
          <cell r="O68">
            <v>0</v>
          </cell>
        </row>
        <row r="69">
          <cell r="N69">
            <v>9</v>
          </cell>
          <cell r="O69">
            <v>4</v>
          </cell>
        </row>
        <row r="70">
          <cell r="N70">
            <v>10</v>
          </cell>
          <cell r="O70">
            <v>3</v>
          </cell>
        </row>
        <row r="71">
          <cell r="N71">
            <v>11</v>
          </cell>
          <cell r="O71">
            <v>3</v>
          </cell>
        </row>
        <row r="72">
          <cell r="N72">
            <v>12</v>
          </cell>
          <cell r="O72">
            <v>-2</v>
          </cell>
        </row>
        <row r="73">
          <cell r="N73">
            <v>13</v>
          </cell>
          <cell r="O73">
            <v>-1</v>
          </cell>
        </row>
        <row r="74">
          <cell r="N74">
            <v>14</v>
          </cell>
          <cell r="O74">
            <v>4</v>
          </cell>
        </row>
        <row r="75">
          <cell r="N75">
            <v>15</v>
          </cell>
          <cell r="O75">
            <v>0</v>
          </cell>
        </row>
        <row r="76">
          <cell r="N76">
            <v>16</v>
          </cell>
          <cell r="O76">
            <v>-4</v>
          </cell>
        </row>
        <row r="77">
          <cell r="N77">
            <v>17</v>
          </cell>
          <cell r="O77">
            <v>8</v>
          </cell>
        </row>
        <row r="78">
          <cell r="N78">
            <v>18</v>
          </cell>
          <cell r="O78">
            <v>5</v>
          </cell>
        </row>
        <row r="79">
          <cell r="N79">
            <v>19</v>
          </cell>
          <cell r="O79">
            <v>-8</v>
          </cell>
        </row>
        <row r="80">
          <cell r="N80">
            <v>20</v>
          </cell>
          <cell r="O80">
            <v>-3</v>
          </cell>
        </row>
        <row r="82">
          <cell r="N82">
            <v>1</v>
          </cell>
          <cell r="O82">
            <v>-1</v>
          </cell>
        </row>
        <row r="83">
          <cell r="N83">
            <v>2</v>
          </cell>
          <cell r="O83">
            <v>1</v>
          </cell>
        </row>
        <row r="84">
          <cell r="N84">
            <v>3</v>
          </cell>
          <cell r="O84">
            <v>3</v>
          </cell>
        </row>
        <row r="85">
          <cell r="N85">
            <v>4</v>
          </cell>
          <cell r="O85">
            <v>6</v>
          </cell>
        </row>
        <row r="86">
          <cell r="N86">
            <v>5</v>
          </cell>
          <cell r="O86">
            <v>6</v>
          </cell>
        </row>
        <row r="87">
          <cell r="N87">
            <v>6</v>
          </cell>
          <cell r="O87">
            <v>4</v>
          </cell>
        </row>
        <row r="88">
          <cell r="N88">
            <v>7</v>
          </cell>
          <cell r="O88">
            <v>3</v>
          </cell>
        </row>
        <row r="89">
          <cell r="N89">
            <v>8</v>
          </cell>
          <cell r="O89">
            <v>1</v>
          </cell>
        </row>
        <row r="90">
          <cell r="N90">
            <v>9</v>
          </cell>
          <cell r="O90">
            <v>2</v>
          </cell>
        </row>
        <row r="91">
          <cell r="N91">
            <v>10</v>
          </cell>
          <cell r="O91">
            <v>1</v>
          </cell>
        </row>
        <row r="92">
          <cell r="N92">
            <v>11</v>
          </cell>
          <cell r="O92">
            <v>1</v>
          </cell>
        </row>
        <row r="93">
          <cell r="N93">
            <v>12</v>
          </cell>
          <cell r="O93">
            <v>-2</v>
          </cell>
        </row>
        <row r="94">
          <cell r="N94">
            <v>13</v>
          </cell>
          <cell r="O94">
            <v>-1</v>
          </cell>
        </row>
        <row r="95">
          <cell r="N95">
            <v>14</v>
          </cell>
          <cell r="O95">
            <v>2</v>
          </cell>
        </row>
        <row r="96">
          <cell r="N96">
            <v>15</v>
          </cell>
          <cell r="O96">
            <v>0</v>
          </cell>
        </row>
        <row r="97">
          <cell r="N97">
            <v>16</v>
          </cell>
          <cell r="O97">
            <v>6</v>
          </cell>
        </row>
        <row r="98">
          <cell r="N98">
            <v>17</v>
          </cell>
          <cell r="O98">
            <v>8</v>
          </cell>
        </row>
        <row r="99">
          <cell r="N99">
            <v>18</v>
          </cell>
          <cell r="O99">
            <v>-3</v>
          </cell>
        </row>
        <row r="100">
          <cell r="N100">
            <v>19</v>
          </cell>
          <cell r="O100">
            <v>6</v>
          </cell>
        </row>
        <row r="101">
          <cell r="N101">
            <v>20</v>
          </cell>
          <cell r="O101">
            <v>4</v>
          </cell>
        </row>
      </sheetData>
      <sheetData sheetId="38">
        <row r="27">
          <cell r="B27">
            <v>15.168482465280009</v>
          </cell>
          <cell r="C27">
            <v>0.53151753471999008</v>
          </cell>
          <cell r="F27">
            <v>1</v>
          </cell>
          <cell r="G27">
            <v>7.6</v>
          </cell>
        </row>
        <row r="28">
          <cell r="B28">
            <v>12.770194096327922</v>
          </cell>
          <cell r="C28">
            <v>-4.3701940963279213</v>
          </cell>
          <cell r="F28">
            <v>3</v>
          </cell>
          <cell r="G28">
            <v>8.1</v>
          </cell>
        </row>
        <row r="29">
          <cell r="B29">
            <v>12.453734351399657</v>
          </cell>
          <cell r="C29">
            <v>2.2462656486003425</v>
          </cell>
          <cell r="F29">
            <v>5</v>
          </cell>
          <cell r="G29">
            <v>8.4</v>
          </cell>
        </row>
        <row r="30">
          <cell r="B30">
            <v>14.998941387354511</v>
          </cell>
          <cell r="C30">
            <v>2.3010586126454893</v>
          </cell>
          <cell r="F30">
            <v>7</v>
          </cell>
          <cell r="G30">
            <v>8.6999999999999993</v>
          </cell>
        </row>
        <row r="31">
          <cell r="B31">
            <v>10.360946134637627</v>
          </cell>
          <cell r="C31">
            <v>2.9390538653623732</v>
          </cell>
          <cell r="F31">
            <v>9</v>
          </cell>
          <cell r="G31">
            <v>9.1</v>
          </cell>
        </row>
        <row r="32">
          <cell r="B32">
            <v>11.483693052508372</v>
          </cell>
          <cell r="C32">
            <v>-8.3693052508371224E-2</v>
          </cell>
          <cell r="F32">
            <v>11</v>
          </cell>
          <cell r="G32">
            <v>9.3000000000000007</v>
          </cell>
        </row>
        <row r="33">
          <cell r="B33">
            <v>11.79470492807466</v>
          </cell>
          <cell r="C33">
            <v>-2.4947049280746594</v>
          </cell>
          <cell r="F33">
            <v>13</v>
          </cell>
          <cell r="G33">
            <v>9.4</v>
          </cell>
        </row>
        <row r="34">
          <cell r="B34">
            <v>14.733447771089935</v>
          </cell>
          <cell r="C34">
            <v>-4.733447771089935</v>
          </cell>
          <cell r="F34">
            <v>15</v>
          </cell>
          <cell r="G34">
            <v>9.6</v>
          </cell>
        </row>
        <row r="35">
          <cell r="B35">
            <v>13.702989401864992</v>
          </cell>
          <cell r="C35">
            <v>-0.5029894018649923</v>
          </cell>
          <cell r="F35">
            <v>17</v>
          </cell>
          <cell r="G35">
            <v>9.6</v>
          </cell>
        </row>
        <row r="36">
          <cell r="B36">
            <v>13.876437321067451</v>
          </cell>
          <cell r="C36">
            <v>0.82356267893254831</v>
          </cell>
          <cell r="F36">
            <v>19</v>
          </cell>
          <cell r="G36">
            <v>10</v>
          </cell>
        </row>
        <row r="37">
          <cell r="B37">
            <v>9.0671031505498636</v>
          </cell>
          <cell r="C37">
            <v>3.2896849450136045E-2</v>
          </cell>
          <cell r="F37">
            <v>21</v>
          </cell>
          <cell r="G37">
            <v>10</v>
          </cell>
        </row>
        <row r="38">
          <cell r="B38">
            <v>12.913696631816233</v>
          </cell>
          <cell r="C38">
            <v>-0.31369663181623331</v>
          </cell>
          <cell r="F38">
            <v>23</v>
          </cell>
          <cell r="G38">
            <v>10.199999999999999</v>
          </cell>
        </row>
        <row r="39">
          <cell r="B39">
            <v>13.409129334359276</v>
          </cell>
          <cell r="C39">
            <v>-1.2091293343592771</v>
          </cell>
          <cell r="F39">
            <v>25</v>
          </cell>
          <cell r="G39">
            <v>10.4</v>
          </cell>
        </row>
        <row r="40">
          <cell r="B40">
            <v>14.343063758629301</v>
          </cell>
          <cell r="C40">
            <v>-1.243063758629301</v>
          </cell>
          <cell r="F40">
            <v>27</v>
          </cell>
          <cell r="G40">
            <v>10.6</v>
          </cell>
        </row>
        <row r="41">
          <cell r="B41">
            <v>10.801749432233862</v>
          </cell>
          <cell r="C41">
            <v>0.69825056776613792</v>
          </cell>
          <cell r="F41">
            <v>29</v>
          </cell>
          <cell r="G41">
            <v>10.8</v>
          </cell>
        </row>
        <row r="42">
          <cell r="B42">
            <v>13.386495433605791</v>
          </cell>
          <cell r="C42">
            <v>-2.0864954336057906</v>
          </cell>
          <cell r="F42">
            <v>31</v>
          </cell>
          <cell r="G42">
            <v>11.3</v>
          </cell>
        </row>
        <row r="43">
          <cell r="B43">
            <v>13.717687401385909</v>
          </cell>
          <cell r="C43">
            <v>3.5823125986140916</v>
          </cell>
          <cell r="F43">
            <v>33</v>
          </cell>
          <cell r="G43">
            <v>11.3</v>
          </cell>
        </row>
        <row r="44">
          <cell r="B44">
            <v>16.495289411657392</v>
          </cell>
          <cell r="C44">
            <v>0.80471058834260845</v>
          </cell>
          <cell r="F44">
            <v>35</v>
          </cell>
          <cell r="G44">
            <v>11.3</v>
          </cell>
        </row>
        <row r="45">
          <cell r="B45">
            <v>12.166437679535267</v>
          </cell>
          <cell r="C45">
            <v>0.13356232046473338</v>
          </cell>
          <cell r="F45">
            <v>37</v>
          </cell>
          <cell r="G45">
            <v>11.4</v>
          </cell>
        </row>
        <row r="46">
          <cell r="B46">
            <v>13.887597669367663</v>
          </cell>
          <cell r="C46">
            <v>-5.7875976693676634</v>
          </cell>
          <cell r="F46">
            <v>39</v>
          </cell>
          <cell r="G46">
            <v>11.5</v>
          </cell>
        </row>
        <row r="47">
          <cell r="B47">
            <v>10.32299043884211</v>
          </cell>
          <cell r="C47">
            <v>-0.32299043884211009</v>
          </cell>
          <cell r="F47">
            <v>41</v>
          </cell>
          <cell r="G47">
            <v>11.7</v>
          </cell>
        </row>
        <row r="48">
          <cell r="B48">
            <v>13.615527563643827</v>
          </cell>
          <cell r="C48">
            <v>0.78447243635617347</v>
          </cell>
          <cell r="F48">
            <v>43</v>
          </cell>
          <cell r="G48">
            <v>12</v>
          </cell>
        </row>
        <row r="49">
          <cell r="B49">
            <v>10.734985254448009</v>
          </cell>
          <cell r="C49">
            <v>-1.1349852544480097</v>
          </cell>
          <cell r="F49">
            <v>45</v>
          </cell>
          <cell r="G49">
            <v>12.1</v>
          </cell>
        </row>
        <row r="50">
          <cell r="B50">
            <v>16.613871588317885</v>
          </cell>
          <cell r="C50">
            <v>4.5861284116821146</v>
          </cell>
          <cell r="F50">
            <v>47</v>
          </cell>
          <cell r="G50">
            <v>12.2</v>
          </cell>
        </row>
        <row r="51">
          <cell r="B51">
            <v>13.711013366979067</v>
          </cell>
          <cell r="C51">
            <v>-0.31101336697906667</v>
          </cell>
          <cell r="F51">
            <v>49</v>
          </cell>
          <cell r="G51">
            <v>12.3</v>
          </cell>
        </row>
        <row r="52">
          <cell r="B52">
            <v>11.55256440695972</v>
          </cell>
          <cell r="C52">
            <v>3.2474355930402812</v>
          </cell>
          <cell r="F52">
            <v>51</v>
          </cell>
          <cell r="G52">
            <v>12.5</v>
          </cell>
        </row>
        <row r="53">
          <cell r="B53">
            <v>11.350737524842538</v>
          </cell>
          <cell r="C53">
            <v>-0.55073752484253724</v>
          </cell>
          <cell r="F53">
            <v>53</v>
          </cell>
          <cell r="G53">
            <v>12.6</v>
          </cell>
        </row>
        <row r="54">
          <cell r="B54">
            <v>12.630597532474958</v>
          </cell>
          <cell r="C54">
            <v>-1.3305975324749575</v>
          </cell>
          <cell r="F54">
            <v>55</v>
          </cell>
          <cell r="G54">
            <v>13.1</v>
          </cell>
        </row>
        <row r="55">
          <cell r="B55">
            <v>11.905207608821607</v>
          </cell>
          <cell r="C55">
            <v>-4.3052076088216076</v>
          </cell>
          <cell r="F55">
            <v>57</v>
          </cell>
          <cell r="G55">
            <v>13.2</v>
          </cell>
        </row>
        <row r="56">
          <cell r="B56">
            <v>10.703770804947251</v>
          </cell>
          <cell r="C56">
            <v>-2.0037708049472513</v>
          </cell>
          <cell r="F56">
            <v>59</v>
          </cell>
          <cell r="G56">
            <v>13.3</v>
          </cell>
        </row>
        <row r="57">
          <cell r="B57">
            <v>11.852963983075886</v>
          </cell>
          <cell r="C57">
            <v>5.247036016924115</v>
          </cell>
          <cell r="F57">
            <v>61</v>
          </cell>
          <cell r="G57">
            <v>13.4</v>
          </cell>
        </row>
        <row r="58">
          <cell r="B58">
            <v>10.857452575591561</v>
          </cell>
          <cell r="C58">
            <v>2.7425474244084391</v>
          </cell>
          <cell r="F58">
            <v>63</v>
          </cell>
          <cell r="G58">
            <v>13.4</v>
          </cell>
        </row>
        <row r="59">
          <cell r="B59">
            <v>14.148922758102401</v>
          </cell>
          <cell r="C59">
            <v>0.45107724189759857</v>
          </cell>
          <cell r="F59">
            <v>65</v>
          </cell>
          <cell r="G59">
            <v>13.6</v>
          </cell>
        </row>
        <row r="60">
          <cell r="B60">
            <v>11.379935658704408</v>
          </cell>
          <cell r="C60">
            <v>0.62006434129559196</v>
          </cell>
          <cell r="F60">
            <v>67</v>
          </cell>
          <cell r="G60">
            <v>13.6</v>
          </cell>
        </row>
        <row r="61">
          <cell r="B61">
            <v>13.983290890156367</v>
          </cell>
          <cell r="C61">
            <v>-0.58329089015636626</v>
          </cell>
          <cell r="F61">
            <v>69</v>
          </cell>
          <cell r="G61">
            <v>14.4</v>
          </cell>
        </row>
        <row r="62">
          <cell r="B62">
            <v>14.22089410117899</v>
          </cell>
          <cell r="C62">
            <v>1.6791058988210104</v>
          </cell>
          <cell r="F62">
            <v>71</v>
          </cell>
          <cell r="G62">
            <v>14.6</v>
          </cell>
        </row>
        <row r="63">
          <cell r="B63">
            <v>11.157006478778396</v>
          </cell>
          <cell r="C63">
            <v>2.4429935212216041</v>
          </cell>
          <cell r="F63">
            <v>73</v>
          </cell>
          <cell r="G63">
            <v>14.7</v>
          </cell>
        </row>
        <row r="64">
          <cell r="B64">
            <v>13.855600457391626</v>
          </cell>
          <cell r="C64">
            <v>-1.7556004573916262</v>
          </cell>
          <cell r="F64">
            <v>75</v>
          </cell>
          <cell r="G64">
            <v>14.7</v>
          </cell>
        </row>
        <row r="65">
          <cell r="B65">
            <v>11.778733948462614</v>
          </cell>
          <cell r="C65">
            <v>-7.8733948462614833E-2</v>
          </cell>
          <cell r="F65">
            <v>77</v>
          </cell>
          <cell r="G65">
            <v>14.8</v>
          </cell>
        </row>
        <row r="66">
          <cell r="B66">
            <v>14.801806207135078</v>
          </cell>
          <cell r="C66">
            <v>0.89819379286492129</v>
          </cell>
          <cell r="F66">
            <v>79</v>
          </cell>
          <cell r="G66">
            <v>15.5</v>
          </cell>
        </row>
        <row r="67">
          <cell r="B67">
            <v>12.708957171550267</v>
          </cell>
          <cell r="C67">
            <v>-0.20895717155026716</v>
          </cell>
          <cell r="F67">
            <v>81</v>
          </cell>
          <cell r="G67">
            <v>15.7</v>
          </cell>
        </row>
        <row r="68">
          <cell r="B68">
            <v>15.558122806587869</v>
          </cell>
          <cell r="C68">
            <v>-5.8122806587869391E-2</v>
          </cell>
          <cell r="F68">
            <v>83</v>
          </cell>
          <cell r="G68">
            <v>15.7</v>
          </cell>
        </row>
        <row r="69">
          <cell r="B69">
            <v>12.088470187680537</v>
          </cell>
          <cell r="C69">
            <v>3.7115298123194638</v>
          </cell>
          <cell r="F69">
            <v>85</v>
          </cell>
          <cell r="G69">
            <v>15.8</v>
          </cell>
        </row>
        <row r="70">
          <cell r="B70">
            <v>10.671011249440653</v>
          </cell>
          <cell r="C70">
            <v>-1.0710112494406534</v>
          </cell>
          <cell r="F70">
            <v>87</v>
          </cell>
          <cell r="G70">
            <v>15.9</v>
          </cell>
        </row>
        <row r="71">
          <cell r="B71">
            <v>11.15258597785637</v>
          </cell>
          <cell r="C71">
            <v>-0.55258597785637065</v>
          </cell>
          <cell r="F71">
            <v>89</v>
          </cell>
          <cell r="G71">
            <v>17</v>
          </cell>
        </row>
        <row r="72">
          <cell r="B72">
            <v>12.557052100872401</v>
          </cell>
          <cell r="C72">
            <v>-2.3570521008724015</v>
          </cell>
          <cell r="F72">
            <v>91</v>
          </cell>
          <cell r="G72">
            <v>17.100000000000001</v>
          </cell>
        </row>
        <row r="73">
          <cell r="B73">
            <v>9.9856930226674407</v>
          </cell>
          <cell r="C73">
            <v>1.31430697733256</v>
          </cell>
          <cell r="F73">
            <v>93</v>
          </cell>
          <cell r="G73">
            <v>17.3</v>
          </cell>
        </row>
        <row r="74">
          <cell r="B74">
            <v>13.729451814140557</v>
          </cell>
          <cell r="C74">
            <v>3.2705481858594432</v>
          </cell>
          <cell r="F74">
            <v>95</v>
          </cell>
          <cell r="G74">
            <v>17.3</v>
          </cell>
        </row>
        <row r="75">
          <cell r="B75">
            <v>12.296174498038839</v>
          </cell>
          <cell r="C75">
            <v>-1.8961744980388389</v>
          </cell>
          <cell r="F75">
            <v>97</v>
          </cell>
          <cell r="G75">
            <v>17.3</v>
          </cell>
        </row>
        <row r="76">
          <cell r="B76">
            <v>13.142787209565174</v>
          </cell>
          <cell r="C76">
            <v>-3.742787209565174</v>
          </cell>
          <cell r="F76">
            <v>99</v>
          </cell>
          <cell r="G76">
            <v>21.2</v>
          </cell>
        </row>
      </sheetData>
      <sheetData sheetId="39">
        <row r="25">
          <cell r="B25">
            <v>15.420798633646458</v>
          </cell>
          <cell r="C25">
            <v>0.27920136635354176</v>
          </cell>
          <cell r="F25">
            <v>1</v>
          </cell>
          <cell r="G25">
            <v>7.6</v>
          </cell>
        </row>
        <row r="26">
          <cell r="B26">
            <v>12.81873543979505</v>
          </cell>
          <cell r="C26">
            <v>-4.41873543979505</v>
          </cell>
          <cell r="F26">
            <v>3</v>
          </cell>
          <cell r="G26">
            <v>8.1</v>
          </cell>
        </row>
        <row r="27">
          <cell r="B27">
            <v>12.199196584116144</v>
          </cell>
          <cell r="C27">
            <v>2.5008034158838548</v>
          </cell>
          <cell r="F27">
            <v>5</v>
          </cell>
          <cell r="G27">
            <v>8.4</v>
          </cell>
        </row>
        <row r="28">
          <cell r="B28">
            <v>14.80125977796755</v>
          </cell>
          <cell r="C28">
            <v>2.4987402220324508</v>
          </cell>
          <cell r="F28">
            <v>7</v>
          </cell>
          <cell r="G28">
            <v>8.6999999999999993</v>
          </cell>
        </row>
        <row r="29">
          <cell r="B29">
            <v>10.464487788215205</v>
          </cell>
          <cell r="C29">
            <v>2.8355122117847955</v>
          </cell>
          <cell r="F29">
            <v>9</v>
          </cell>
          <cell r="G29">
            <v>9.1</v>
          </cell>
        </row>
        <row r="30">
          <cell r="B30">
            <v>11.331842186165673</v>
          </cell>
          <cell r="C30">
            <v>6.8157813834327285E-2</v>
          </cell>
          <cell r="F30">
            <v>11</v>
          </cell>
          <cell r="G30">
            <v>9.3000000000000007</v>
          </cell>
        </row>
        <row r="31">
          <cell r="B31">
            <v>11.951381041844581</v>
          </cell>
          <cell r="C31">
            <v>-2.65138104184458</v>
          </cell>
          <cell r="F31">
            <v>13</v>
          </cell>
          <cell r="G31">
            <v>9.4</v>
          </cell>
        </row>
        <row r="32">
          <cell r="B32">
            <v>14.55344423569599</v>
          </cell>
          <cell r="C32">
            <v>-4.5534442356959897</v>
          </cell>
          <cell r="F32">
            <v>15</v>
          </cell>
          <cell r="G32">
            <v>9.6</v>
          </cell>
        </row>
        <row r="33">
          <cell r="B33">
            <v>13.314366524338174</v>
          </cell>
          <cell r="C33">
            <v>-0.11436652433817507</v>
          </cell>
          <cell r="F33">
            <v>17</v>
          </cell>
          <cell r="G33">
            <v>9.6</v>
          </cell>
        </row>
        <row r="34">
          <cell r="B34">
            <v>14.305628693424424</v>
          </cell>
          <cell r="C34">
            <v>0.39437130657557518</v>
          </cell>
          <cell r="F34">
            <v>19</v>
          </cell>
          <cell r="G34">
            <v>10</v>
          </cell>
        </row>
        <row r="35">
          <cell r="B35">
            <v>11.207934415029893</v>
          </cell>
          <cell r="C35">
            <v>-2.1079344150298933</v>
          </cell>
          <cell r="F35">
            <v>21</v>
          </cell>
          <cell r="G35">
            <v>10</v>
          </cell>
        </row>
        <row r="36">
          <cell r="B36">
            <v>12.694827668659268</v>
          </cell>
          <cell r="C36">
            <v>-9.4827668659268838E-2</v>
          </cell>
          <cell r="F36">
            <v>23</v>
          </cell>
          <cell r="G36">
            <v>10.199999999999999</v>
          </cell>
        </row>
        <row r="37">
          <cell r="B37">
            <v>13.314366524338174</v>
          </cell>
          <cell r="C37">
            <v>-1.1143665243381751</v>
          </cell>
          <cell r="F37">
            <v>25</v>
          </cell>
          <cell r="G37">
            <v>10.4</v>
          </cell>
        </row>
        <row r="38">
          <cell r="B38">
            <v>14.181720922288644</v>
          </cell>
          <cell r="C38">
            <v>-1.0817209222886444</v>
          </cell>
          <cell r="F38">
            <v>27</v>
          </cell>
          <cell r="G38">
            <v>10.6</v>
          </cell>
        </row>
        <row r="39">
          <cell r="B39">
            <v>10.588395559350985</v>
          </cell>
          <cell r="C39">
            <v>0.91160444064901469</v>
          </cell>
          <cell r="F39">
            <v>29</v>
          </cell>
          <cell r="G39">
            <v>10.8</v>
          </cell>
        </row>
        <row r="40">
          <cell r="B40">
            <v>13.066550982066612</v>
          </cell>
          <cell r="C40">
            <v>-1.7665509820666117</v>
          </cell>
          <cell r="F40">
            <v>31</v>
          </cell>
          <cell r="G40">
            <v>11.3</v>
          </cell>
        </row>
        <row r="41">
          <cell r="B41">
            <v>13.562182066609738</v>
          </cell>
          <cell r="C41">
            <v>3.7378179333902626</v>
          </cell>
          <cell r="F41">
            <v>33</v>
          </cell>
          <cell r="G41">
            <v>11.3</v>
          </cell>
        </row>
        <row r="42">
          <cell r="B42">
            <v>16.535968573868487</v>
          </cell>
          <cell r="C42">
            <v>0.76403142613151331</v>
          </cell>
          <cell r="F42">
            <v>35</v>
          </cell>
          <cell r="G42">
            <v>11.3</v>
          </cell>
        </row>
        <row r="43">
          <cell r="B43">
            <v>12.075288812980361</v>
          </cell>
          <cell r="C43">
            <v>0.22471118701963988</v>
          </cell>
          <cell r="F43">
            <v>37</v>
          </cell>
          <cell r="G43">
            <v>11.4</v>
          </cell>
        </row>
        <row r="44">
          <cell r="B44">
            <v>14.181720922288644</v>
          </cell>
          <cell r="C44">
            <v>-6.0817209222886444</v>
          </cell>
          <cell r="F44">
            <v>39</v>
          </cell>
          <cell r="G44">
            <v>11.5</v>
          </cell>
        </row>
        <row r="45">
          <cell r="B45">
            <v>10.216672245943641</v>
          </cell>
          <cell r="C45">
            <v>-0.21667224594364143</v>
          </cell>
          <cell r="F45">
            <v>41</v>
          </cell>
          <cell r="G45">
            <v>11.7</v>
          </cell>
        </row>
        <row r="46">
          <cell r="B46">
            <v>13.438274295473956</v>
          </cell>
          <cell r="C46">
            <v>0.96172570452604411</v>
          </cell>
          <cell r="F46">
            <v>43</v>
          </cell>
          <cell r="G46">
            <v>12</v>
          </cell>
        </row>
        <row r="47">
          <cell r="B47">
            <v>10.712303330486767</v>
          </cell>
          <cell r="C47">
            <v>-1.1123033304867675</v>
          </cell>
          <cell r="F47">
            <v>45</v>
          </cell>
          <cell r="G47">
            <v>12.1</v>
          </cell>
        </row>
        <row r="48">
          <cell r="B48">
            <v>17.403322971818959</v>
          </cell>
          <cell r="C48">
            <v>3.7966770281810405</v>
          </cell>
          <cell r="F48">
            <v>47</v>
          </cell>
          <cell r="G48">
            <v>12.2</v>
          </cell>
        </row>
        <row r="49">
          <cell r="B49">
            <v>13.438274295473956</v>
          </cell>
          <cell r="C49">
            <v>-3.8274295473955888E-2</v>
          </cell>
          <cell r="F49">
            <v>49</v>
          </cell>
          <cell r="G49">
            <v>12.3</v>
          </cell>
        </row>
        <row r="50">
          <cell r="B50">
            <v>11.455749957301455</v>
          </cell>
          <cell r="C50">
            <v>3.3442500426985458</v>
          </cell>
          <cell r="F50">
            <v>51</v>
          </cell>
          <cell r="G50">
            <v>12.5</v>
          </cell>
        </row>
        <row r="51">
          <cell r="B51">
            <v>11.207934415029893</v>
          </cell>
          <cell r="C51">
            <v>-0.40793441502989225</v>
          </cell>
          <cell r="F51">
            <v>53</v>
          </cell>
          <cell r="G51">
            <v>12.6</v>
          </cell>
        </row>
        <row r="52">
          <cell r="B52">
            <v>12.199196584116144</v>
          </cell>
          <cell r="C52">
            <v>-0.89919658411614378</v>
          </cell>
          <cell r="F52">
            <v>55</v>
          </cell>
          <cell r="G52">
            <v>13.1</v>
          </cell>
        </row>
        <row r="53">
          <cell r="B53">
            <v>11.827473270708799</v>
          </cell>
          <cell r="C53">
            <v>-4.2274732707087992</v>
          </cell>
          <cell r="F53">
            <v>57</v>
          </cell>
          <cell r="G53">
            <v>13.2</v>
          </cell>
        </row>
        <row r="54">
          <cell r="B54">
            <v>11.084026643894111</v>
          </cell>
          <cell r="C54">
            <v>-2.3840266438941118</v>
          </cell>
          <cell r="F54">
            <v>59</v>
          </cell>
          <cell r="G54">
            <v>13.3</v>
          </cell>
        </row>
        <row r="55">
          <cell r="B55">
            <v>11.455749957301455</v>
          </cell>
          <cell r="C55">
            <v>5.6442500426985465</v>
          </cell>
          <cell r="F55">
            <v>61</v>
          </cell>
          <cell r="G55">
            <v>13.4</v>
          </cell>
        </row>
        <row r="56">
          <cell r="B56">
            <v>11.207934415029893</v>
          </cell>
          <cell r="C56">
            <v>2.3920655849701067</v>
          </cell>
          <cell r="F56">
            <v>63</v>
          </cell>
          <cell r="G56">
            <v>13.4</v>
          </cell>
        </row>
        <row r="57">
          <cell r="B57">
            <v>14.305628693424424</v>
          </cell>
          <cell r="C57">
            <v>0.29437130657557553</v>
          </cell>
          <cell r="F57">
            <v>65</v>
          </cell>
          <cell r="G57">
            <v>13.6</v>
          </cell>
        </row>
        <row r="58">
          <cell r="B58">
            <v>11.455749957301455</v>
          </cell>
          <cell r="C58">
            <v>0.54425004269854504</v>
          </cell>
          <cell r="F58">
            <v>67</v>
          </cell>
          <cell r="G58">
            <v>13.6</v>
          </cell>
        </row>
        <row r="59">
          <cell r="B59">
            <v>13.933905380017082</v>
          </cell>
          <cell r="C59">
            <v>-0.53390538001708165</v>
          </cell>
          <cell r="F59">
            <v>69</v>
          </cell>
          <cell r="G59">
            <v>14.4</v>
          </cell>
        </row>
        <row r="60">
          <cell r="B60">
            <v>14.181720922288644</v>
          </cell>
          <cell r="C60">
            <v>1.7182790777113564</v>
          </cell>
          <cell r="F60">
            <v>71</v>
          </cell>
          <cell r="G60">
            <v>14.6</v>
          </cell>
        </row>
        <row r="61">
          <cell r="B61">
            <v>11.084026643894111</v>
          </cell>
          <cell r="C61">
            <v>2.5159733561058886</v>
          </cell>
          <cell r="F61">
            <v>73</v>
          </cell>
          <cell r="G61">
            <v>14.7</v>
          </cell>
        </row>
        <row r="62">
          <cell r="B62">
            <v>13.686089837745518</v>
          </cell>
          <cell r="C62">
            <v>-1.5860898377455186</v>
          </cell>
          <cell r="F62">
            <v>75</v>
          </cell>
          <cell r="G62">
            <v>14.7</v>
          </cell>
        </row>
        <row r="63">
          <cell r="B63">
            <v>11.827473270708799</v>
          </cell>
          <cell r="C63">
            <v>-0.12747327070879955</v>
          </cell>
          <cell r="F63">
            <v>77</v>
          </cell>
          <cell r="G63">
            <v>14.8</v>
          </cell>
        </row>
        <row r="64">
          <cell r="B64">
            <v>14.67735200683177</v>
          </cell>
          <cell r="C64">
            <v>1.0226479931682295</v>
          </cell>
          <cell r="F64">
            <v>79</v>
          </cell>
          <cell r="G64">
            <v>15.5</v>
          </cell>
        </row>
        <row r="65">
          <cell r="B65">
            <v>12.81873543979505</v>
          </cell>
          <cell r="C65">
            <v>-0.31873543979505037</v>
          </cell>
          <cell r="F65">
            <v>81</v>
          </cell>
          <cell r="G65">
            <v>15.7</v>
          </cell>
        </row>
        <row r="66">
          <cell r="B66">
            <v>15.049075320239112</v>
          </cell>
          <cell r="C66">
            <v>0.45092467976088813</v>
          </cell>
          <cell r="F66">
            <v>83</v>
          </cell>
          <cell r="G66">
            <v>15.7</v>
          </cell>
        </row>
        <row r="67">
          <cell r="B67">
            <v>11.951381041844581</v>
          </cell>
          <cell r="C67">
            <v>3.84861895815542</v>
          </cell>
          <cell r="F67">
            <v>85</v>
          </cell>
          <cell r="G67">
            <v>15.8</v>
          </cell>
        </row>
        <row r="68">
          <cell r="B68">
            <v>10.588395559350985</v>
          </cell>
          <cell r="C68">
            <v>-0.98839555935098566</v>
          </cell>
          <cell r="F68">
            <v>87</v>
          </cell>
          <cell r="G68">
            <v>15.9</v>
          </cell>
        </row>
        <row r="69">
          <cell r="B69">
            <v>11.084026643894111</v>
          </cell>
          <cell r="C69">
            <v>-0.48402664389411143</v>
          </cell>
          <cell r="F69">
            <v>89</v>
          </cell>
          <cell r="G69">
            <v>17</v>
          </cell>
        </row>
        <row r="70">
          <cell r="B70">
            <v>13.066550982066612</v>
          </cell>
          <cell r="C70">
            <v>-2.8665509820666131</v>
          </cell>
          <cell r="F70">
            <v>91</v>
          </cell>
          <cell r="G70">
            <v>17.100000000000001</v>
          </cell>
        </row>
        <row r="71">
          <cell r="B71">
            <v>10.092764474807861</v>
          </cell>
          <cell r="C71">
            <v>1.2072355251921394</v>
          </cell>
          <cell r="F71">
            <v>93</v>
          </cell>
          <cell r="G71">
            <v>17.3</v>
          </cell>
        </row>
        <row r="72">
          <cell r="B72">
            <v>13.438274295473956</v>
          </cell>
          <cell r="C72">
            <v>3.5617257045260438</v>
          </cell>
          <cell r="F72">
            <v>95</v>
          </cell>
          <cell r="G72">
            <v>17.3</v>
          </cell>
        </row>
        <row r="73">
          <cell r="B73">
            <v>12.199196584116144</v>
          </cell>
          <cell r="C73">
            <v>-1.7991965841161441</v>
          </cell>
          <cell r="F73">
            <v>97</v>
          </cell>
          <cell r="G73">
            <v>17.3</v>
          </cell>
        </row>
        <row r="74">
          <cell r="B74">
            <v>12.94264321093083</v>
          </cell>
          <cell r="C74">
            <v>-3.5426432109308301</v>
          </cell>
          <cell r="F74">
            <v>99</v>
          </cell>
          <cell r="G74">
            <v>21.2</v>
          </cell>
        </row>
      </sheetData>
      <sheetData sheetId="40">
        <row r="26">
          <cell r="B26">
            <v>54.81049962482858</v>
          </cell>
          <cell r="C26">
            <v>10.18950037517142</v>
          </cell>
          <cell r="F26">
            <v>4.5454545454545459</v>
          </cell>
          <cell r="G26">
            <v>25</v>
          </cell>
        </row>
        <row r="27">
          <cell r="B27">
            <v>42.746177132655433</v>
          </cell>
          <cell r="C27">
            <v>-4.7461771326554327</v>
          </cell>
          <cell r="F27">
            <v>13.636363636363637</v>
          </cell>
          <cell r="G27">
            <v>33</v>
          </cell>
        </row>
        <row r="28">
          <cell r="B28">
            <v>56.295169344614344</v>
          </cell>
          <cell r="C28">
            <v>-5.2951693446143437</v>
          </cell>
          <cell r="F28">
            <v>22.72727272727273</v>
          </cell>
          <cell r="G28">
            <v>38</v>
          </cell>
        </row>
        <row r="29">
          <cell r="B29">
            <v>44.672126057595285</v>
          </cell>
          <cell r="C29">
            <v>-6.6721260575952854</v>
          </cell>
          <cell r="F29">
            <v>31.81818181818182</v>
          </cell>
          <cell r="G29">
            <v>38</v>
          </cell>
        </row>
        <row r="30">
          <cell r="B30">
            <v>57.084245387978996</v>
          </cell>
          <cell r="C30">
            <v>-2.0842453879789957</v>
          </cell>
          <cell r="F30">
            <v>40.909090909090914</v>
          </cell>
          <cell r="G30">
            <v>43</v>
          </cell>
        </row>
        <row r="31">
          <cell r="B31">
            <v>41.261507412869676</v>
          </cell>
          <cell r="C31">
            <v>1.7384925871303238</v>
          </cell>
          <cell r="F31">
            <v>50.000000000000007</v>
          </cell>
          <cell r="G31">
            <v>49</v>
          </cell>
        </row>
        <row r="32">
          <cell r="B32">
            <v>21.332557116613632</v>
          </cell>
          <cell r="C32">
            <v>3.6674428833863679</v>
          </cell>
          <cell r="F32">
            <v>59.090909090909093</v>
          </cell>
          <cell r="G32">
            <v>51</v>
          </cell>
        </row>
        <row r="33">
          <cell r="B33">
            <v>34.092473285207895</v>
          </cell>
          <cell r="C33">
            <v>-1.0924732852078947</v>
          </cell>
          <cell r="F33">
            <v>68.181818181818187</v>
          </cell>
          <cell r="G33">
            <v>51</v>
          </cell>
        </row>
        <row r="34">
          <cell r="B34">
            <v>67.222618955212283</v>
          </cell>
          <cell r="C34">
            <v>3.7773810447877167</v>
          </cell>
          <cell r="F34">
            <v>77.27272727272728</v>
          </cell>
          <cell r="G34">
            <v>55</v>
          </cell>
        </row>
        <row r="35">
          <cell r="B35">
            <v>46.156795777381042</v>
          </cell>
          <cell r="C35">
            <v>4.843204222618958</v>
          </cell>
          <cell r="F35">
            <v>86.363636363636374</v>
          </cell>
          <cell r="G35">
            <v>65</v>
          </cell>
        </row>
        <row r="36">
          <cell r="B36">
            <v>53.325829905042831</v>
          </cell>
          <cell r="C36">
            <v>-4.3258299050428306</v>
          </cell>
          <cell r="F36">
            <v>95.454545454545467</v>
          </cell>
          <cell r="G36">
            <v>71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RegAIC"/>
      <definedName name="RegAICc"/>
      <definedName name="RegSBC"/>
      <definedName name="RSquare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49FF-D654-4655-BDB8-EC15C1FA60D8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180</v>
      </c>
    </row>
    <row r="2" spans="1:2" x14ac:dyDescent="0.35">
      <c r="A2" t="s">
        <v>183</v>
      </c>
    </row>
    <row r="4" spans="1:2" x14ac:dyDescent="0.35">
      <c r="A4" t="s">
        <v>181</v>
      </c>
      <c r="B4" s="76">
        <v>45966</v>
      </c>
    </row>
    <row r="6" spans="1:2" x14ac:dyDescent="0.35">
      <c r="A6" s="77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BE19-5B00-4664-8323-DE0DE5479995}">
  <sheetPr codeName="Sheet91"/>
  <dimension ref="A1:AC58"/>
  <sheetViews>
    <sheetView workbookViewId="0"/>
  </sheetViews>
  <sheetFormatPr defaultRowHeight="14.5" x14ac:dyDescent="0.35"/>
  <cols>
    <col min="1" max="3" width="8.26953125" customWidth="1"/>
    <col min="4" max="4" width="5.54296875" customWidth="1"/>
    <col min="5" max="10" width="5.81640625" customWidth="1"/>
    <col min="11" max="11" width="6.54296875" customWidth="1"/>
    <col min="12" max="12" width="5.453125" customWidth="1"/>
    <col min="14" max="14" width="5.7265625" customWidth="1"/>
    <col min="16" max="16" width="5.81640625" customWidth="1"/>
  </cols>
  <sheetData>
    <row r="1" spans="1:29" x14ac:dyDescent="0.35">
      <c r="A1" s="1" t="s">
        <v>0</v>
      </c>
    </row>
    <row r="3" spans="1:29" ht="16.5" x14ac:dyDescent="0.35">
      <c r="A3" s="2" t="s">
        <v>1</v>
      </c>
      <c r="B3" s="2" t="s">
        <v>2</v>
      </c>
      <c r="C3" s="2" t="s">
        <v>3</v>
      </c>
      <c r="E3" s="3" t="s">
        <v>4</v>
      </c>
      <c r="F3" s="3"/>
      <c r="G3" s="3"/>
      <c r="I3" s="4" t="s">
        <v>5</v>
      </c>
      <c r="K3" s="4" t="s">
        <v>6</v>
      </c>
      <c r="M3" s="5" t="s">
        <v>7</v>
      </c>
      <c r="N3" s="4"/>
      <c r="O3" s="5" t="s">
        <v>8</v>
      </c>
      <c r="Q3" t="s">
        <v>9</v>
      </c>
      <c r="AC3" s="4" t="s">
        <v>10</v>
      </c>
    </row>
    <row r="4" spans="1:29" x14ac:dyDescent="0.35">
      <c r="A4" s="4">
        <v>7</v>
      </c>
      <c r="B4" s="4">
        <v>5</v>
      </c>
      <c r="C4" s="4">
        <v>65</v>
      </c>
      <c r="E4" s="6">
        <v>1</v>
      </c>
      <c r="F4" s="7">
        <f t="shared" ref="F4:G14" si="0">A4</f>
        <v>7</v>
      </c>
      <c r="G4" s="8">
        <f t="shared" si="0"/>
        <v>5</v>
      </c>
      <c r="I4" s="9">
        <f t="shared" ref="I4:I14" si="1">C4</f>
        <v>65</v>
      </c>
      <c r="K4" s="10">
        <f t="array" ref="K4:K6">MMULT(E17:G19,MMULT(TRANSPOSE(E4:G14),I4:I14))</f>
        <v>1.7514036585681367</v>
      </c>
      <c r="M4" s="13">
        <f t="array" ref="M4:M14">MMULT(E4:G14,K4:K6)</f>
        <v>54.810499624828537</v>
      </c>
      <c r="O4" s="10">
        <f>I4-M4</f>
        <v>10.189500375171463</v>
      </c>
      <c r="Q4" s="16">
        <f t="array" ref="Q4:AA14">MMULT(MMULT(E4:G14,E17:G19),TRANSPOSE(E4:G14))</f>
        <v>0.12773939817330332</v>
      </c>
      <c r="R4" s="17">
        <v>6.8695179694170633E-2</v>
      </c>
      <c r="S4" s="17">
        <v>0.13418199694688096</v>
      </c>
      <c r="T4" s="17">
        <v>7.9562213770084489E-2</v>
      </c>
      <c r="U4" s="17">
        <v>0.13927915340629765</v>
      </c>
      <c r="V4" s="17">
        <v>6.2252580920592965E-2</v>
      </c>
      <c r="W4" s="17">
        <v>-3.3429066728764195E-2</v>
      </c>
      <c r="X4" s="17">
        <v>2.6960594064529456E-2</v>
      </c>
      <c r="Y4" s="17">
        <v>0.18745633780951648</v>
      </c>
      <c r="Z4" s="17">
        <v>8.6004812543662157E-2</v>
      </c>
      <c r="AA4" s="18">
        <v>0.12129679939972565</v>
      </c>
      <c r="AB4">
        <v>1</v>
      </c>
      <c r="AC4" s="10">
        <f t="array" ref="AC4:AC14">O4:O14/SQRT(O19*(1-INDEX(Q4:AA14,AB4:AB14,AB4:AB14)))</f>
        <v>1.8529159932154711</v>
      </c>
    </row>
    <row r="5" spans="1:29" x14ac:dyDescent="0.35">
      <c r="A5" s="4">
        <v>3</v>
      </c>
      <c r="B5" s="4">
        <v>7</v>
      </c>
      <c r="C5" s="4">
        <v>38</v>
      </c>
      <c r="E5" s="24">
        <v>1</v>
      </c>
      <c r="F5" s="4">
        <f t="shared" si="0"/>
        <v>3</v>
      </c>
      <c r="G5" s="25">
        <f t="shared" si="0"/>
        <v>7</v>
      </c>
      <c r="I5" s="26">
        <f t="shared" si="1"/>
        <v>38</v>
      </c>
      <c r="K5" s="11">
        <v>4.8952883645113623</v>
      </c>
      <c r="M5" s="14">
        <v>42.746177132655433</v>
      </c>
      <c r="O5" s="11">
        <f t="shared" ref="O5:O14" si="2">I5-M5</f>
        <v>-4.7461771326554327</v>
      </c>
      <c r="Q5" s="19">
        <v>6.8695179694170494E-2</v>
      </c>
      <c r="R5">
        <v>0.29053791818675778</v>
      </c>
      <c r="S5">
        <v>0.23379647597609252</v>
      </c>
      <c r="T5">
        <v>-8.1580377241325941E-2</v>
      </c>
      <c r="U5">
        <v>-6.9316153069937325E-2</v>
      </c>
      <c r="V5">
        <v>0.12543662190483582</v>
      </c>
      <c r="W5">
        <v>5.899247069781885E-2</v>
      </c>
      <c r="X5">
        <v>0.3053636575331834</v>
      </c>
      <c r="Y5">
        <v>8.095940386555911E-2</v>
      </c>
      <c r="Z5">
        <v>8.3520919040596053E-2</v>
      </c>
      <c r="AA5" s="20">
        <v>-9.64061165877515E-2</v>
      </c>
      <c r="AB5">
        <f>AB4+1</f>
        <v>2</v>
      </c>
      <c r="AC5" s="11">
        <v>-0.95698541007981308</v>
      </c>
    </row>
    <row r="6" spans="1:29" x14ac:dyDescent="0.35">
      <c r="A6" s="4">
        <v>5</v>
      </c>
      <c r="B6" s="4">
        <v>8</v>
      </c>
      <c r="C6" s="4">
        <v>51</v>
      </c>
      <c r="E6" s="24">
        <v>1</v>
      </c>
      <c r="F6" s="4">
        <f t="shared" si="0"/>
        <v>5</v>
      </c>
      <c r="G6" s="25">
        <f t="shared" si="0"/>
        <v>8</v>
      </c>
      <c r="I6" s="26">
        <f t="shared" si="1"/>
        <v>51</v>
      </c>
      <c r="K6" s="12">
        <v>3.7584154829361722</v>
      </c>
      <c r="M6" s="14">
        <v>56.295169344614322</v>
      </c>
      <c r="O6" s="11">
        <f t="shared" si="2"/>
        <v>-5.2951693446143224</v>
      </c>
      <c r="Q6" s="19">
        <v>0.13418199694688102</v>
      </c>
      <c r="R6">
        <v>0.23379647597609252</v>
      </c>
      <c r="S6">
        <v>0.29509172294237895</v>
      </c>
      <c r="T6">
        <v>-8.5150974151983277E-2</v>
      </c>
      <c r="U6">
        <v>2.8823514191829103E-2</v>
      </c>
      <c r="V6">
        <v>7.2886749980594551E-2</v>
      </c>
      <c r="W6">
        <v>-0.15219022484411004</v>
      </c>
      <c r="X6">
        <v>0.17537323087272627</v>
      </c>
      <c r="Y6">
        <v>0.24815648529069334</v>
      </c>
      <c r="Z6">
        <v>7.5758751843514716E-2</v>
      </c>
      <c r="AA6" s="20">
        <v>-2.6727729048617005E-2</v>
      </c>
      <c r="AB6">
        <f t="shared" ref="AB6:AB14" si="3">AB5+1</f>
        <v>3</v>
      </c>
      <c r="AC6" s="11">
        <v>-1.0711234253885886</v>
      </c>
    </row>
    <row r="7" spans="1:29" x14ac:dyDescent="0.35">
      <c r="A7" s="4">
        <v>8</v>
      </c>
      <c r="B7" s="4">
        <v>1</v>
      </c>
      <c r="C7" s="4">
        <v>38</v>
      </c>
      <c r="E7" s="24">
        <v>1</v>
      </c>
      <c r="F7" s="4">
        <f t="shared" si="0"/>
        <v>8</v>
      </c>
      <c r="G7" s="25">
        <f t="shared" si="0"/>
        <v>1</v>
      </c>
      <c r="I7" s="26">
        <f t="shared" si="1"/>
        <v>38</v>
      </c>
      <c r="M7" s="14">
        <v>44.672126057595207</v>
      </c>
      <c r="O7" s="11">
        <f t="shared" si="2"/>
        <v>-6.6721260575952073</v>
      </c>
      <c r="Q7" s="19">
        <v>7.9562213770084517E-2</v>
      </c>
      <c r="R7">
        <v>-8.1580377241325747E-2</v>
      </c>
      <c r="S7">
        <v>-8.515097415198325E-2</v>
      </c>
      <c r="T7">
        <v>0.26709617325157176</v>
      </c>
      <c r="U7">
        <v>0.20220445548397095</v>
      </c>
      <c r="V7">
        <v>8.3132810680742075E-2</v>
      </c>
      <c r="W7">
        <v>0.23216642086470549</v>
      </c>
      <c r="X7">
        <v>-5.8759605681906302E-2</v>
      </c>
      <c r="Y7">
        <v>1.4670496002483713E-2</v>
      </c>
      <c r="Z7">
        <v>0.10238298532950396</v>
      </c>
      <c r="AA7" s="20">
        <v>0.24427540169215228</v>
      </c>
      <c r="AB7">
        <f t="shared" si="3"/>
        <v>4</v>
      </c>
      <c r="AC7" s="11">
        <v>-1.3236303505689102</v>
      </c>
    </row>
    <row r="8" spans="1:29" x14ac:dyDescent="0.35">
      <c r="A8" s="4">
        <v>9</v>
      </c>
      <c r="B8" s="4">
        <v>3</v>
      </c>
      <c r="C8" s="4">
        <v>55</v>
      </c>
      <c r="E8" s="24">
        <v>1</v>
      </c>
      <c r="F8" s="4">
        <f t="shared" si="0"/>
        <v>9</v>
      </c>
      <c r="G8" s="25">
        <f t="shared" si="0"/>
        <v>3</v>
      </c>
      <c r="I8" s="26">
        <f t="shared" si="1"/>
        <v>55</v>
      </c>
      <c r="K8" s="4" t="s">
        <v>11</v>
      </c>
      <c r="M8" s="14">
        <v>57.08424538797891</v>
      </c>
      <c r="O8" s="11">
        <f t="shared" si="2"/>
        <v>-2.0842453879789105</v>
      </c>
      <c r="Q8" s="19">
        <v>0.13927915340629782</v>
      </c>
      <c r="R8">
        <v>-6.9316153069937117E-2</v>
      </c>
      <c r="S8">
        <v>2.8823514191829103E-2</v>
      </c>
      <c r="T8">
        <v>0.2022044554839712</v>
      </c>
      <c r="U8">
        <v>0.24665579963259088</v>
      </c>
      <c r="V8">
        <v>4.1139486144531556E-2</v>
      </c>
      <c r="W8">
        <v>2.8461279722631072E-3</v>
      </c>
      <c r="X8">
        <v>-0.11684649020673242</v>
      </c>
      <c r="Y8">
        <v>0.18373049755491749</v>
      </c>
      <c r="Z8">
        <v>9.1748816269502487E-2</v>
      </c>
      <c r="AA8" s="20">
        <v>0.2497347926207665</v>
      </c>
      <c r="AB8">
        <f t="shared" si="3"/>
        <v>5</v>
      </c>
      <c r="AC8" s="11">
        <v>-0.40782898942708506</v>
      </c>
    </row>
    <row r="9" spans="1:29" x14ac:dyDescent="0.35">
      <c r="A9" s="4">
        <v>5</v>
      </c>
      <c r="B9" s="4">
        <v>4</v>
      </c>
      <c r="C9" s="4">
        <v>43</v>
      </c>
      <c r="E9" s="24">
        <v>1</v>
      </c>
      <c r="F9" s="4">
        <f t="shared" si="0"/>
        <v>5</v>
      </c>
      <c r="G9" s="25">
        <f t="shared" si="0"/>
        <v>4</v>
      </c>
      <c r="I9" s="26">
        <f t="shared" si="1"/>
        <v>43</v>
      </c>
      <c r="K9" s="27">
        <f>SQRT(I17)</f>
        <v>6.9602026710152911</v>
      </c>
      <c r="M9" s="14">
        <v>41.261507412869634</v>
      </c>
      <c r="O9" s="11">
        <f t="shared" si="2"/>
        <v>1.7384925871303665</v>
      </c>
      <c r="Q9" s="19">
        <v>6.2252580920593034E-2</v>
      </c>
      <c r="R9">
        <v>0.12543662190483601</v>
      </c>
      <c r="S9">
        <v>7.2886749980594689E-2</v>
      </c>
      <c r="T9">
        <v>8.3132810680742006E-2</v>
      </c>
      <c r="U9">
        <v>4.1139486144531459E-2</v>
      </c>
      <c r="V9">
        <v>0.11480245284483437</v>
      </c>
      <c r="W9">
        <v>0.17775362881316475</v>
      </c>
      <c r="X9">
        <v>0.15695102072498665</v>
      </c>
      <c r="Y9">
        <v>2.0259256384382487E-2</v>
      </c>
      <c r="Z9">
        <v>9.3766979740743661E-2</v>
      </c>
      <c r="AA9" s="20">
        <v>5.1618411860591379E-2</v>
      </c>
      <c r="AB9">
        <f t="shared" si="3"/>
        <v>6</v>
      </c>
      <c r="AC9" s="11">
        <v>0.31381862189921916</v>
      </c>
    </row>
    <row r="10" spans="1:29" x14ac:dyDescent="0.35">
      <c r="A10" s="4">
        <v>4</v>
      </c>
      <c r="B10" s="4">
        <v>0</v>
      </c>
      <c r="C10" s="4">
        <v>25</v>
      </c>
      <c r="E10" s="24">
        <v>1</v>
      </c>
      <c r="F10" s="4">
        <f t="shared" si="0"/>
        <v>4</v>
      </c>
      <c r="G10" s="25">
        <f t="shared" si="0"/>
        <v>0</v>
      </c>
      <c r="I10" s="26">
        <f t="shared" si="1"/>
        <v>25</v>
      </c>
      <c r="K10" s="28">
        <f>SQRT(J18)</f>
        <v>0.82022977846272849</v>
      </c>
      <c r="M10" s="14">
        <v>21.332557116613586</v>
      </c>
      <c r="O10" s="11">
        <f t="shared" si="2"/>
        <v>3.6674428833864141</v>
      </c>
      <c r="Q10" s="19">
        <v>-3.3429066728764167E-2</v>
      </c>
      <c r="R10">
        <v>5.8992470697819321E-2</v>
      </c>
      <c r="S10">
        <v>-0.15219022484410982</v>
      </c>
      <c r="T10">
        <v>0.23216642086470532</v>
      </c>
      <c r="U10">
        <v>2.8461279722628852E-3</v>
      </c>
      <c r="V10">
        <v>0.17775362881316481</v>
      </c>
      <c r="W10">
        <v>0.57204584853424467</v>
      </c>
      <c r="X10">
        <v>0.20582680017594307</v>
      </c>
      <c r="Y10">
        <v>-0.2627493596212066</v>
      </c>
      <c r="Z10">
        <v>0.11340526274935969</v>
      </c>
      <c r="AA10" s="20">
        <v>8.5332091386581543E-2</v>
      </c>
      <c r="AB10">
        <f t="shared" si="3"/>
        <v>7</v>
      </c>
      <c r="AC10" s="11">
        <v>0.95211784652177578</v>
      </c>
    </row>
    <row r="11" spans="1:29" x14ac:dyDescent="0.35">
      <c r="A11" s="4">
        <v>2</v>
      </c>
      <c r="B11" s="4">
        <v>6</v>
      </c>
      <c r="C11" s="4">
        <v>33</v>
      </c>
      <c r="E11" s="24">
        <v>1</v>
      </c>
      <c r="F11" s="4">
        <f t="shared" si="0"/>
        <v>2</v>
      </c>
      <c r="G11" s="25">
        <f t="shared" si="0"/>
        <v>6</v>
      </c>
      <c r="I11" s="26">
        <f t="shared" si="1"/>
        <v>33</v>
      </c>
      <c r="K11" s="29">
        <f>SQRT(K19)</f>
        <v>0.75651098735033706</v>
      </c>
      <c r="M11" s="14">
        <v>34.092473285207895</v>
      </c>
      <c r="O11" s="11">
        <f t="shared" si="2"/>
        <v>-1.0924732852078947</v>
      </c>
      <c r="Q11" s="19">
        <v>2.6960594064529331E-2</v>
      </c>
      <c r="R11">
        <v>0.3053636575331834</v>
      </c>
      <c r="S11">
        <v>0.17537323087272627</v>
      </c>
      <c r="T11">
        <v>-5.8759605681906524E-2</v>
      </c>
      <c r="U11">
        <v>-0.11684649020673266</v>
      </c>
      <c r="V11">
        <v>0.15695102072498646</v>
      </c>
      <c r="W11">
        <v>0.20582680017594268</v>
      </c>
      <c r="X11">
        <v>0.36805609459494448</v>
      </c>
      <c r="Y11">
        <v>-3.1126290460296802E-2</v>
      </c>
      <c r="Z11">
        <v>8.9653031126290417E-2</v>
      </c>
      <c r="AA11" s="20">
        <v>-0.12145204274366761</v>
      </c>
      <c r="AB11">
        <f t="shared" si="3"/>
        <v>8</v>
      </c>
      <c r="AC11" s="11">
        <v>-0.23339821457085794</v>
      </c>
    </row>
    <row r="12" spans="1:29" x14ac:dyDescent="0.35">
      <c r="A12" s="4">
        <v>8</v>
      </c>
      <c r="B12" s="4">
        <v>7</v>
      </c>
      <c r="C12" s="4">
        <v>71</v>
      </c>
      <c r="E12" s="24">
        <v>1</v>
      </c>
      <c r="F12" s="4">
        <f t="shared" si="0"/>
        <v>8</v>
      </c>
      <c r="G12" s="25">
        <f t="shared" si="0"/>
        <v>7</v>
      </c>
      <c r="I12" s="26">
        <f t="shared" si="1"/>
        <v>71</v>
      </c>
      <c r="M12" s="14">
        <v>67.222618955212241</v>
      </c>
      <c r="O12" s="11">
        <f t="shared" si="2"/>
        <v>3.7773810447877594</v>
      </c>
      <c r="Q12" s="19">
        <v>0.18745633780951643</v>
      </c>
      <c r="R12">
        <v>8.0959403865559054E-2</v>
      </c>
      <c r="S12">
        <v>0.24815648529069312</v>
      </c>
      <c r="T12">
        <v>1.4670496002483775E-2</v>
      </c>
      <c r="U12">
        <v>0.18373049755491741</v>
      </c>
      <c r="V12">
        <v>2.0259256384382279E-2</v>
      </c>
      <c r="W12">
        <v>-0.26274935962120671</v>
      </c>
      <c r="X12">
        <v>-3.1126290460296857E-2</v>
      </c>
      <c r="Y12">
        <v>0.35651633936195004</v>
      </c>
      <c r="Z12">
        <v>7.5370643483660488E-2</v>
      </c>
      <c r="AA12" s="20">
        <v>0.12675619032833968</v>
      </c>
      <c r="AB12">
        <f t="shared" si="3"/>
        <v>9</v>
      </c>
      <c r="AC12" s="11">
        <v>0.79973849933219099</v>
      </c>
    </row>
    <row r="13" spans="1:29" x14ac:dyDescent="0.35">
      <c r="A13" s="4">
        <v>6</v>
      </c>
      <c r="B13" s="4">
        <v>4</v>
      </c>
      <c r="C13" s="4">
        <v>51</v>
      </c>
      <c r="E13" s="24">
        <v>1</v>
      </c>
      <c r="F13" s="4">
        <f t="shared" si="0"/>
        <v>6</v>
      </c>
      <c r="G13" s="25">
        <f t="shared" si="0"/>
        <v>4</v>
      </c>
      <c r="I13" s="26">
        <f t="shared" si="1"/>
        <v>51</v>
      </c>
      <c r="M13" s="14">
        <v>46.156795777380999</v>
      </c>
      <c r="O13" s="11">
        <f t="shared" si="2"/>
        <v>4.8432042226190006</v>
      </c>
      <c r="Q13" s="19">
        <v>8.6004812543662199E-2</v>
      </c>
      <c r="R13">
        <v>8.3520919040596261E-2</v>
      </c>
      <c r="S13">
        <v>7.5758751843514785E-2</v>
      </c>
      <c r="T13">
        <v>0.10238298532950396</v>
      </c>
      <c r="U13">
        <v>9.174881626950239E-2</v>
      </c>
      <c r="V13">
        <v>9.3766979740743675E-2</v>
      </c>
      <c r="W13">
        <v>0.11340526274935969</v>
      </c>
      <c r="X13">
        <v>8.9653031126290611E-2</v>
      </c>
      <c r="Y13">
        <v>7.5370643483660626E-2</v>
      </c>
      <c r="Z13">
        <v>9.2136924629356548E-2</v>
      </c>
      <c r="AA13" s="20">
        <v>9.6250873243809612E-2</v>
      </c>
      <c r="AB13">
        <f t="shared" si="3"/>
        <v>10</v>
      </c>
      <c r="AC13" s="11">
        <v>0.86327382787517848</v>
      </c>
    </row>
    <row r="14" spans="1:29" x14ac:dyDescent="0.35">
      <c r="A14" s="30">
        <v>9</v>
      </c>
      <c r="B14" s="30">
        <v>2</v>
      </c>
      <c r="C14" s="30">
        <v>49</v>
      </c>
      <c r="E14" s="31">
        <v>1</v>
      </c>
      <c r="F14" s="30">
        <f t="shared" si="0"/>
        <v>9</v>
      </c>
      <c r="G14" s="32">
        <f t="shared" si="0"/>
        <v>2</v>
      </c>
      <c r="I14" s="33">
        <f t="shared" si="1"/>
        <v>49</v>
      </c>
      <c r="M14" s="15">
        <v>53.325829905042738</v>
      </c>
      <c r="O14" s="12">
        <f t="shared" si="2"/>
        <v>-4.3258299050427382</v>
      </c>
      <c r="Q14" s="21">
        <v>0.12129679939972585</v>
      </c>
      <c r="R14" s="22">
        <v>-9.6406116587751223E-2</v>
      </c>
      <c r="S14" s="22">
        <v>-2.6727729048616949E-2</v>
      </c>
      <c r="T14" s="22">
        <v>0.24427540169215248</v>
      </c>
      <c r="U14" s="22">
        <v>0.24973479262076642</v>
      </c>
      <c r="V14" s="22">
        <v>5.1618411860591518E-2</v>
      </c>
      <c r="W14" s="22">
        <v>8.5332091386581793E-2</v>
      </c>
      <c r="X14" s="22">
        <v>-0.12145204274366732</v>
      </c>
      <c r="Y14" s="22">
        <v>0.12675619032833976</v>
      </c>
      <c r="Z14" s="22">
        <v>9.6250873243809765E-2</v>
      </c>
      <c r="AA14" s="23">
        <v>0.26932132784806856</v>
      </c>
      <c r="AB14">
        <f t="shared" si="3"/>
        <v>11</v>
      </c>
      <c r="AC14" s="12">
        <v>-0.85947290855377767</v>
      </c>
    </row>
    <row r="15" spans="1:29" x14ac:dyDescent="0.35">
      <c r="A15" s="4"/>
      <c r="B15" s="4"/>
      <c r="C15" s="4"/>
    </row>
    <row r="16" spans="1:29" ht="17.5" x14ac:dyDescent="0.45">
      <c r="A16" s="4"/>
      <c r="B16" s="4"/>
      <c r="C16" s="4"/>
      <c r="D16" s="4"/>
      <c r="E16" s="34" t="s">
        <v>12</v>
      </c>
      <c r="F16" s="34"/>
      <c r="G16" s="34"/>
      <c r="I16" s="3" t="s">
        <v>13</v>
      </c>
      <c r="J16" s="3"/>
      <c r="K16" s="3"/>
    </row>
    <row r="17" spans="1:21" ht="16.5" x14ac:dyDescent="0.45">
      <c r="D17" s="4"/>
      <c r="E17" s="16">
        <f t="array" ref="E17:G19">MINVERSE(MMULT(TRANSPOSE(E4:G14),E4:G14))</f>
        <v>1.3973194649279432</v>
      </c>
      <c r="F17" s="17">
        <v>-0.14197003803461952</v>
      </c>
      <c r="G17" s="18">
        <v>-0.10639343838132949</v>
      </c>
      <c r="I17" s="16">
        <f t="array" ref="I17:K19">O19*E17:G19</f>
        <v>48.444421221608387</v>
      </c>
      <c r="J17" s="17">
        <v>-4.9220357234138561</v>
      </c>
      <c r="K17" s="18">
        <v>-3.6886114260393215</v>
      </c>
      <c r="N17" t="s">
        <v>14</v>
      </c>
      <c r="O17" s="10">
        <f>DEVSQ(O4:O14)</f>
        <v>277.35630934823661</v>
      </c>
    </row>
    <row r="18" spans="1:21" ht="16.5" x14ac:dyDescent="0.45">
      <c r="E18" s="19">
        <v>-0.14197003803461947</v>
      </c>
      <c r="F18">
        <v>1.9405417992703587E-2</v>
      </c>
      <c r="G18" s="20">
        <v>5.9768687417527068E-3</v>
      </c>
      <c r="I18" s="19">
        <v>-4.9220357234138543</v>
      </c>
      <c r="J18">
        <v>0.67277688947701664</v>
      </c>
      <c r="K18" s="20">
        <v>0.20721528195892117</v>
      </c>
      <c r="N18" t="s">
        <v>15</v>
      </c>
      <c r="O18" s="11">
        <f>COUNT(A4:A14)-COUNT(A4:B4)-1</f>
        <v>8</v>
      </c>
    </row>
    <row r="19" spans="1:21" ht="16.5" x14ac:dyDescent="0.45">
      <c r="E19" s="21">
        <v>-0.10639343838132957</v>
      </c>
      <c r="F19" s="22">
        <v>5.976868741752718E-3</v>
      </c>
      <c r="G19" s="23">
        <v>1.6507542239126507E-2</v>
      </c>
      <c r="I19" s="21">
        <v>-3.6886114260393241</v>
      </c>
      <c r="J19" s="22">
        <v>0.20721528195892158</v>
      </c>
      <c r="K19" s="23">
        <v>0.57230887398178176</v>
      </c>
      <c r="N19" t="s">
        <v>16</v>
      </c>
      <c r="O19" s="12">
        <f>O17/O18</f>
        <v>34.669538668529576</v>
      </c>
    </row>
    <row r="21" spans="1:21" x14ac:dyDescent="0.35">
      <c r="A21" s="1" t="s">
        <v>17</v>
      </c>
    </row>
    <row r="23" spans="1:21" x14ac:dyDescent="0.35">
      <c r="A23" t="s">
        <v>18</v>
      </c>
      <c r="R23" t="s">
        <v>19</v>
      </c>
    </row>
    <row r="25" spans="1:21" x14ac:dyDescent="0.35">
      <c r="A25" t="s">
        <v>20</v>
      </c>
      <c r="B25">
        <f>COUNT(AC4:AC14)</f>
        <v>11</v>
      </c>
      <c r="C25">
        <f>2*B25</f>
        <v>22</v>
      </c>
      <c r="R25" t="s">
        <v>20</v>
      </c>
      <c r="S25">
        <f>COUNT(I4:I14)</f>
        <v>11</v>
      </c>
      <c r="T25">
        <f>2*S25</f>
        <v>22</v>
      </c>
    </row>
    <row r="26" spans="1:21" x14ac:dyDescent="0.35">
      <c r="A26" t="s">
        <v>21</v>
      </c>
      <c r="B26">
        <f>AVERAGE(AC4:AC14)</f>
        <v>-6.4158645222906537E-3</v>
      </c>
      <c r="R26" t="s">
        <v>21</v>
      </c>
      <c r="S26">
        <f>AVERAGE(I4:I14)</f>
        <v>47.18181818181818</v>
      </c>
    </row>
    <row r="27" spans="1:21" x14ac:dyDescent="0.35">
      <c r="A27" t="s">
        <v>22</v>
      </c>
      <c r="B27">
        <f>STDEV(AC4:AC14)</f>
        <v>1.029431660477452</v>
      </c>
      <c r="R27" t="s">
        <v>22</v>
      </c>
      <c r="S27">
        <f>STDEV(I4:I14)</f>
        <v>13.629513430920284</v>
      </c>
    </row>
    <row r="29" spans="1:21" x14ac:dyDescent="0.35">
      <c r="A29" t="s">
        <v>23</v>
      </c>
      <c r="B29" t="s">
        <v>24</v>
      </c>
      <c r="C29" t="s">
        <v>25</v>
      </c>
      <c r="D29" t="s">
        <v>26</v>
      </c>
      <c r="R29" t="s">
        <v>23</v>
      </c>
      <c r="S29" t="s">
        <v>24</v>
      </c>
      <c r="T29" t="s">
        <v>25</v>
      </c>
      <c r="U29" t="s">
        <v>26</v>
      </c>
    </row>
    <row r="30" spans="1:21" x14ac:dyDescent="0.35">
      <c r="A30">
        <v>1</v>
      </c>
      <c r="B30">
        <v>-1.3236303505689102</v>
      </c>
      <c r="C30">
        <f>NORMSINV(A30/C$25)</f>
        <v>-1.6906216295848977</v>
      </c>
      <c r="D30">
        <f>STANDARDIZE(B30,B$26,B$27)</f>
        <v>-1.2795550560740412</v>
      </c>
      <c r="R30">
        <v>1</v>
      </c>
      <c r="S30">
        <v>25</v>
      </c>
      <c r="T30">
        <f>NORMSINV(R30/T$25)</f>
        <v>-1.6906216295848977</v>
      </c>
      <c r="U30">
        <f>STANDARDIZE(S30,S$26,S$27)</f>
        <v>-1.6274842307646806</v>
      </c>
    </row>
    <row r="31" spans="1:21" x14ac:dyDescent="0.35">
      <c r="A31">
        <f>A30+2</f>
        <v>3</v>
      </c>
      <c r="B31">
        <v>-1.0711234253885886</v>
      </c>
      <c r="C31">
        <f t="shared" ref="C31:C40" si="4">NORMSINV(A31/C$25)</f>
        <v>-1.096803562093513</v>
      </c>
      <c r="D31">
        <f t="shared" ref="D31:D40" si="5">STANDARDIZE(B31,B$26,B$27)</f>
        <v>-1.0342673552244206</v>
      </c>
      <c r="R31">
        <f>R30+2</f>
        <v>3</v>
      </c>
      <c r="S31">
        <v>33</v>
      </c>
      <c r="T31">
        <f t="shared" ref="T31:T40" si="6">NORMSINV(R31/T$25)</f>
        <v>-1.096803562093513</v>
      </c>
      <c r="U31">
        <f t="shared" ref="U31:U40" si="7">STANDARDIZE(S31,S$26,S$27)</f>
        <v>-1.0405227049151236</v>
      </c>
    </row>
    <row r="32" spans="1:21" x14ac:dyDescent="0.35">
      <c r="A32">
        <f t="shared" ref="A32:A40" si="8">A31+2</f>
        <v>5</v>
      </c>
      <c r="B32">
        <v>-0.95698541007981308</v>
      </c>
      <c r="C32">
        <f t="shared" si="4"/>
        <v>-0.74785859476330196</v>
      </c>
      <c r="D32">
        <f t="shared" si="5"/>
        <v>-0.92339256897990363</v>
      </c>
      <c r="R32">
        <f t="shared" ref="R32:R40" si="9">R31+2</f>
        <v>5</v>
      </c>
      <c r="S32">
        <v>38</v>
      </c>
      <c r="T32">
        <f t="shared" si="6"/>
        <v>-0.74785859476330196</v>
      </c>
      <c r="U32">
        <f t="shared" si="7"/>
        <v>-0.67367175125915046</v>
      </c>
    </row>
    <row r="33" spans="1:21" x14ac:dyDescent="0.35">
      <c r="A33">
        <f t="shared" si="8"/>
        <v>7</v>
      </c>
      <c r="B33">
        <v>-0.85947290855377767</v>
      </c>
      <c r="C33">
        <f t="shared" si="4"/>
        <v>-0.47278912099226744</v>
      </c>
      <c r="D33">
        <f t="shared" si="5"/>
        <v>-0.8286679696987731</v>
      </c>
      <c r="R33">
        <f t="shared" si="9"/>
        <v>7</v>
      </c>
      <c r="S33">
        <v>38</v>
      </c>
      <c r="T33">
        <f t="shared" si="6"/>
        <v>-0.47278912099226744</v>
      </c>
      <c r="U33">
        <f t="shared" si="7"/>
        <v>-0.67367175125915046</v>
      </c>
    </row>
    <row r="34" spans="1:21" x14ac:dyDescent="0.35">
      <c r="A34">
        <f t="shared" si="8"/>
        <v>9</v>
      </c>
      <c r="B34">
        <v>-0.40782898942708506</v>
      </c>
      <c r="C34">
        <f t="shared" si="4"/>
        <v>-0.22988411757923208</v>
      </c>
      <c r="D34">
        <f t="shared" si="5"/>
        <v>-0.3899366420483108</v>
      </c>
      <c r="R34">
        <f t="shared" si="9"/>
        <v>9</v>
      </c>
      <c r="S34">
        <v>43</v>
      </c>
      <c r="T34">
        <f t="shared" si="6"/>
        <v>-0.22988411757923208</v>
      </c>
      <c r="U34">
        <f t="shared" si="7"/>
        <v>-0.30682079760317738</v>
      </c>
    </row>
    <row r="35" spans="1:21" x14ac:dyDescent="0.35">
      <c r="A35">
        <f t="shared" si="8"/>
        <v>11</v>
      </c>
      <c r="B35">
        <v>-0.23339821457085794</v>
      </c>
      <c r="C35">
        <f t="shared" si="4"/>
        <v>0</v>
      </c>
      <c r="D35">
        <f t="shared" si="5"/>
        <v>-0.22049287851054875</v>
      </c>
      <c r="R35">
        <f t="shared" si="9"/>
        <v>11</v>
      </c>
      <c r="S35">
        <v>49</v>
      </c>
      <c r="T35">
        <f t="shared" si="6"/>
        <v>0</v>
      </c>
      <c r="U35">
        <f t="shared" si="7"/>
        <v>0.13340034678399038</v>
      </c>
    </row>
    <row r="36" spans="1:21" x14ac:dyDescent="0.35">
      <c r="A36">
        <f t="shared" si="8"/>
        <v>13</v>
      </c>
      <c r="B36">
        <v>0.31381862189921916</v>
      </c>
      <c r="C36">
        <f t="shared" si="4"/>
        <v>0.22988411757923222</v>
      </c>
      <c r="D36">
        <f t="shared" si="5"/>
        <v>0.31107891734453219</v>
      </c>
      <c r="R36">
        <f t="shared" si="9"/>
        <v>13</v>
      </c>
      <c r="S36">
        <v>51</v>
      </c>
      <c r="T36">
        <f t="shared" si="6"/>
        <v>0.22988411757923222</v>
      </c>
      <c r="U36">
        <f t="shared" si="7"/>
        <v>0.28014072824637959</v>
      </c>
    </row>
    <row r="37" spans="1:21" x14ac:dyDescent="0.35">
      <c r="A37">
        <f t="shared" si="8"/>
        <v>15</v>
      </c>
      <c r="B37">
        <v>0.79973849933219099</v>
      </c>
      <c r="C37">
        <f t="shared" si="4"/>
        <v>0.47278912099226728</v>
      </c>
      <c r="D37">
        <f t="shared" si="5"/>
        <v>0.78310624668429762</v>
      </c>
      <c r="R37">
        <f t="shared" si="9"/>
        <v>15</v>
      </c>
      <c r="S37">
        <v>51</v>
      </c>
      <c r="T37">
        <f t="shared" si="6"/>
        <v>0.47278912099226728</v>
      </c>
      <c r="U37">
        <f t="shared" si="7"/>
        <v>0.28014072824637959</v>
      </c>
    </row>
    <row r="38" spans="1:21" x14ac:dyDescent="0.35">
      <c r="A38">
        <f t="shared" si="8"/>
        <v>17</v>
      </c>
      <c r="B38">
        <v>0.86327382787517848</v>
      </c>
      <c r="C38">
        <f t="shared" si="4"/>
        <v>0.74785859476330196</v>
      </c>
      <c r="D38">
        <f t="shared" si="5"/>
        <v>0.84482508726621608</v>
      </c>
      <c r="R38">
        <f t="shared" si="9"/>
        <v>17</v>
      </c>
      <c r="S38">
        <v>55</v>
      </c>
      <c r="T38">
        <f t="shared" si="6"/>
        <v>0.74785859476330196</v>
      </c>
      <c r="U38">
        <f t="shared" si="7"/>
        <v>0.57362149117115813</v>
      </c>
    </row>
    <row r="39" spans="1:21" x14ac:dyDescent="0.35">
      <c r="A39">
        <f t="shared" si="8"/>
        <v>19</v>
      </c>
      <c r="B39">
        <v>0.95211784652177578</v>
      </c>
      <c r="C39">
        <f t="shared" si="4"/>
        <v>1.096803562093513</v>
      </c>
      <c r="D39">
        <f t="shared" si="5"/>
        <v>0.93112903735591057</v>
      </c>
      <c r="R39">
        <f t="shared" si="9"/>
        <v>19</v>
      </c>
      <c r="S39">
        <v>65</v>
      </c>
      <c r="T39">
        <f t="shared" si="6"/>
        <v>1.096803562093513</v>
      </c>
      <c r="U39">
        <f t="shared" si="7"/>
        <v>1.3073233984831043</v>
      </c>
    </row>
    <row r="40" spans="1:21" x14ac:dyDescent="0.35">
      <c r="A40">
        <f t="shared" si="8"/>
        <v>21</v>
      </c>
      <c r="B40">
        <v>1.8529159932154711</v>
      </c>
      <c r="C40">
        <f t="shared" si="4"/>
        <v>1.6906216295848984</v>
      </c>
      <c r="D40">
        <f t="shared" si="5"/>
        <v>1.8061731818850419</v>
      </c>
      <c r="R40">
        <f t="shared" si="9"/>
        <v>21</v>
      </c>
      <c r="S40">
        <v>71</v>
      </c>
      <c r="T40">
        <f t="shared" si="6"/>
        <v>1.6906216295848984</v>
      </c>
      <c r="U40">
        <f t="shared" si="7"/>
        <v>1.7475445428702721</v>
      </c>
    </row>
    <row r="45" spans="1:21" x14ac:dyDescent="0.35">
      <c r="A45" s="1" t="s">
        <v>27</v>
      </c>
    </row>
    <row r="47" spans="1:21" x14ac:dyDescent="0.35">
      <c r="A47" s="5" t="s">
        <v>7</v>
      </c>
      <c r="B47" s="4" t="s">
        <v>28</v>
      </c>
    </row>
    <row r="48" spans="1:21" x14ac:dyDescent="0.35">
      <c r="A48" s="35">
        <f>M4</f>
        <v>54.810499624828537</v>
      </c>
      <c r="B48" s="18">
        <f>AC4</f>
        <v>1.8529159932154711</v>
      </c>
    </row>
    <row r="49" spans="1:2" x14ac:dyDescent="0.35">
      <c r="A49" s="36">
        <f t="shared" ref="A49:A58" si="10">M5</f>
        <v>42.746177132655433</v>
      </c>
      <c r="B49" s="20">
        <f t="shared" ref="B49:B58" si="11">AC5</f>
        <v>-0.95698541007981308</v>
      </c>
    </row>
    <row r="50" spans="1:2" x14ac:dyDescent="0.35">
      <c r="A50" s="36">
        <f t="shared" si="10"/>
        <v>56.295169344614322</v>
      </c>
      <c r="B50" s="20">
        <f t="shared" si="11"/>
        <v>-1.0711234253885886</v>
      </c>
    </row>
    <row r="51" spans="1:2" x14ac:dyDescent="0.35">
      <c r="A51" s="36">
        <f t="shared" si="10"/>
        <v>44.672126057595207</v>
      </c>
      <c r="B51" s="20">
        <f t="shared" si="11"/>
        <v>-1.3236303505689102</v>
      </c>
    </row>
    <row r="52" spans="1:2" x14ac:dyDescent="0.35">
      <c r="A52" s="36">
        <f t="shared" si="10"/>
        <v>57.08424538797891</v>
      </c>
      <c r="B52" s="20">
        <f t="shared" si="11"/>
        <v>-0.40782898942708506</v>
      </c>
    </row>
    <row r="53" spans="1:2" x14ac:dyDescent="0.35">
      <c r="A53" s="36">
        <f t="shared" si="10"/>
        <v>41.261507412869634</v>
      </c>
      <c r="B53" s="20">
        <f t="shared" si="11"/>
        <v>0.31381862189921916</v>
      </c>
    </row>
    <row r="54" spans="1:2" x14ac:dyDescent="0.35">
      <c r="A54" s="36">
        <f t="shared" si="10"/>
        <v>21.332557116613586</v>
      </c>
      <c r="B54" s="20">
        <f t="shared" si="11"/>
        <v>0.95211784652177578</v>
      </c>
    </row>
    <row r="55" spans="1:2" x14ac:dyDescent="0.35">
      <c r="A55" s="36">
        <f t="shared" si="10"/>
        <v>34.092473285207895</v>
      </c>
      <c r="B55" s="20">
        <f t="shared" si="11"/>
        <v>-0.23339821457085794</v>
      </c>
    </row>
    <row r="56" spans="1:2" x14ac:dyDescent="0.35">
      <c r="A56" s="36">
        <f t="shared" si="10"/>
        <v>67.222618955212241</v>
      </c>
      <c r="B56" s="20">
        <f t="shared" si="11"/>
        <v>0.79973849933219099</v>
      </c>
    </row>
    <row r="57" spans="1:2" x14ac:dyDescent="0.35">
      <c r="A57" s="36">
        <f t="shared" si="10"/>
        <v>46.156795777380999</v>
      </c>
      <c r="B57" s="20">
        <f t="shared" si="11"/>
        <v>0.86327382787517848</v>
      </c>
    </row>
    <row r="58" spans="1:2" x14ac:dyDescent="0.35">
      <c r="A58" s="37">
        <f t="shared" si="10"/>
        <v>53.325829905042738</v>
      </c>
      <c r="B58" s="23">
        <f t="shared" si="11"/>
        <v>-0.85947290855377767</v>
      </c>
    </row>
  </sheetData>
  <mergeCells count="3">
    <mergeCell ref="E3:G3"/>
    <mergeCell ref="E16:G16"/>
    <mergeCell ref="I16:K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2558-E585-4537-AE5E-2E0C6192A848}">
  <sheetPr codeName="Sheet85"/>
  <dimension ref="A1:O101"/>
  <sheetViews>
    <sheetView workbookViewId="0"/>
  </sheetViews>
  <sheetFormatPr defaultRowHeight="14.5" x14ac:dyDescent="0.35"/>
  <cols>
    <col min="1" max="3" width="7.54296875" customWidth="1"/>
    <col min="4" max="4" width="6.54296875" customWidth="1"/>
    <col min="5" max="5" width="17.81640625" customWidth="1"/>
    <col min="6" max="11" width="13.453125" customWidth="1"/>
  </cols>
  <sheetData>
    <row r="1" spans="1:10" x14ac:dyDescent="0.35">
      <c r="A1" s="1" t="s">
        <v>169</v>
      </c>
      <c r="E1" t="s">
        <v>170</v>
      </c>
    </row>
    <row r="3" spans="1:10" x14ac:dyDescent="0.35">
      <c r="A3" s="2" t="s">
        <v>1</v>
      </c>
      <c r="B3" s="2" t="s">
        <v>2</v>
      </c>
      <c r="C3" s="2" t="s">
        <v>3</v>
      </c>
      <c r="E3" t="s">
        <v>39</v>
      </c>
    </row>
    <row r="4" spans="1:10" ht="15" thickBot="1" x14ac:dyDescent="0.4">
      <c r="A4" s="4">
        <v>7</v>
      </c>
      <c r="B4" s="4">
        <v>5</v>
      </c>
      <c r="C4" s="4">
        <v>65</v>
      </c>
    </row>
    <row r="5" spans="1:10" x14ac:dyDescent="0.35">
      <c r="A5" s="4">
        <v>3</v>
      </c>
      <c r="B5" s="4">
        <v>7</v>
      </c>
      <c r="C5" s="4">
        <v>38</v>
      </c>
      <c r="E5" s="48" t="s">
        <v>48</v>
      </c>
      <c r="F5" s="48"/>
    </row>
    <row r="6" spans="1:10" x14ac:dyDescent="0.35">
      <c r="A6" s="4">
        <v>5</v>
      </c>
      <c r="B6" s="4">
        <v>8</v>
      </c>
      <c r="C6" s="4">
        <v>51</v>
      </c>
      <c r="E6" t="s">
        <v>53</v>
      </c>
      <c r="F6">
        <v>0.92233072739359667</v>
      </c>
    </row>
    <row r="7" spans="1:10" x14ac:dyDescent="0.35">
      <c r="A7" s="4">
        <v>8</v>
      </c>
      <c r="B7" s="4">
        <v>1</v>
      </c>
      <c r="C7" s="4">
        <v>38</v>
      </c>
      <c r="E7" t="s">
        <v>57</v>
      </c>
      <c r="F7">
        <v>0.85069397069440122</v>
      </c>
    </row>
    <row r="8" spans="1:10" x14ac:dyDescent="0.35">
      <c r="A8" s="4">
        <v>9</v>
      </c>
      <c r="B8" s="4">
        <v>3</v>
      </c>
      <c r="C8" s="4">
        <v>55</v>
      </c>
      <c r="E8" t="s">
        <v>62</v>
      </c>
      <c r="F8">
        <v>0.81336746336800148</v>
      </c>
    </row>
    <row r="9" spans="1:10" x14ac:dyDescent="0.35">
      <c r="A9" s="4">
        <v>5</v>
      </c>
      <c r="B9" s="4">
        <v>4</v>
      </c>
      <c r="C9" s="4">
        <v>43</v>
      </c>
      <c r="E9" t="s">
        <v>66</v>
      </c>
      <c r="F9">
        <v>5.8880844651320681</v>
      </c>
    </row>
    <row r="10" spans="1:10" ht="15" thickBot="1" x14ac:dyDescent="0.4">
      <c r="A10" s="4">
        <v>4</v>
      </c>
      <c r="B10" s="4">
        <v>0</v>
      </c>
      <c r="C10" s="4">
        <v>25</v>
      </c>
      <c r="E10" s="54" t="s">
        <v>72</v>
      </c>
      <c r="F10" s="54">
        <v>11</v>
      </c>
    </row>
    <row r="11" spans="1:10" x14ac:dyDescent="0.35">
      <c r="A11" s="4">
        <v>2</v>
      </c>
      <c r="B11" s="4">
        <v>6</v>
      </c>
      <c r="C11" s="4">
        <v>33</v>
      </c>
    </row>
    <row r="12" spans="1:10" ht="15" thickBot="1" x14ac:dyDescent="0.4">
      <c r="A12" s="4">
        <v>8</v>
      </c>
      <c r="B12" s="4">
        <v>7</v>
      </c>
      <c r="C12" s="4">
        <v>71</v>
      </c>
      <c r="E12" t="s">
        <v>79</v>
      </c>
    </row>
    <row r="13" spans="1:10" x14ac:dyDescent="0.35">
      <c r="A13" s="4">
        <v>6</v>
      </c>
      <c r="B13" s="4">
        <v>4</v>
      </c>
      <c r="C13" s="4">
        <v>51</v>
      </c>
      <c r="E13" s="59"/>
      <c r="F13" s="59" t="s">
        <v>83</v>
      </c>
      <c r="G13" s="59" t="s">
        <v>84</v>
      </c>
      <c r="H13" s="59" t="s">
        <v>85</v>
      </c>
      <c r="I13" s="59" t="s">
        <v>58</v>
      </c>
      <c r="J13" s="59" t="s">
        <v>86</v>
      </c>
    </row>
    <row r="14" spans="1:10" x14ac:dyDescent="0.35">
      <c r="A14" s="30">
        <v>9</v>
      </c>
      <c r="B14" s="30">
        <v>2</v>
      </c>
      <c r="C14" s="30">
        <v>49</v>
      </c>
      <c r="E14" t="s">
        <v>90</v>
      </c>
      <c r="F14">
        <v>2</v>
      </c>
      <c r="G14">
        <v>1580.2800542881264</v>
      </c>
      <c r="H14">
        <v>790.1400271440632</v>
      </c>
      <c r="I14">
        <v>22.790612667173818</v>
      </c>
      <c r="J14">
        <v>4.9694621069852531E-4</v>
      </c>
    </row>
    <row r="15" spans="1:10" x14ac:dyDescent="0.35">
      <c r="E15" t="s">
        <v>95</v>
      </c>
      <c r="F15">
        <v>8</v>
      </c>
      <c r="G15">
        <v>277.35630934823678</v>
      </c>
      <c r="H15">
        <v>34.669538668529597</v>
      </c>
    </row>
    <row r="16" spans="1:10" ht="15" thickBot="1" x14ac:dyDescent="0.4">
      <c r="E16" s="54" t="s">
        <v>99</v>
      </c>
      <c r="F16" s="54">
        <v>10</v>
      </c>
      <c r="G16" s="54">
        <v>1857.6363636363631</v>
      </c>
      <c r="H16" s="54"/>
      <c r="I16" s="54"/>
      <c r="J16" s="54"/>
    </row>
    <row r="17" spans="5:11" ht="15" thickBot="1" x14ac:dyDescent="0.4"/>
    <row r="18" spans="5:11" x14ac:dyDescent="0.35">
      <c r="E18" s="59"/>
      <c r="F18" s="59" t="s">
        <v>106</v>
      </c>
      <c r="G18" s="59" t="s">
        <v>66</v>
      </c>
      <c r="H18" s="59" t="s">
        <v>107</v>
      </c>
      <c r="I18" s="59" t="s">
        <v>108</v>
      </c>
      <c r="J18" s="59" t="s">
        <v>109</v>
      </c>
      <c r="K18" s="59" t="s">
        <v>110</v>
      </c>
    </row>
    <row r="19" spans="5:11" x14ac:dyDescent="0.35">
      <c r="E19" t="s">
        <v>113</v>
      </c>
      <c r="F19">
        <v>1.7514036585681438</v>
      </c>
      <c r="G19">
        <v>6.9602026710152867</v>
      </c>
      <c r="H19">
        <v>0.25163112934363246</v>
      </c>
      <c r="I19">
        <v>0.80766962414536592</v>
      </c>
      <c r="J19">
        <v>-14.298852482652197</v>
      </c>
      <c r="K19">
        <v>17.801659799788485</v>
      </c>
    </row>
    <row r="20" spans="5:11" x14ac:dyDescent="0.35">
      <c r="E20" t="s">
        <v>1</v>
      </c>
      <c r="F20">
        <v>4.8952883645113721</v>
      </c>
      <c r="G20">
        <v>0.82022977846272815</v>
      </c>
      <c r="H20">
        <v>5.9681914666474372</v>
      </c>
      <c r="I20">
        <v>3.3508360543825895E-4</v>
      </c>
      <c r="J20">
        <v>3.003835103558723</v>
      </c>
      <c r="K20">
        <v>6.7867416254640212</v>
      </c>
    </row>
    <row r="21" spans="5:11" ht="15" thickBot="1" x14ac:dyDescent="0.4">
      <c r="E21" s="54" t="s">
        <v>2</v>
      </c>
      <c r="F21" s="54">
        <v>3.7584154829361673</v>
      </c>
      <c r="G21" s="54">
        <v>0.75651098735033695</v>
      </c>
      <c r="H21" s="54">
        <v>4.9680910730720971</v>
      </c>
      <c r="I21" s="54">
        <v>1.0957202090976618E-3</v>
      </c>
      <c r="J21" s="54">
        <v>2.013898017778903</v>
      </c>
      <c r="K21" s="54">
        <v>5.5029329480934317</v>
      </c>
    </row>
    <row r="25" spans="5:11" x14ac:dyDescent="0.35">
      <c r="E25" t="s">
        <v>171</v>
      </c>
      <c r="J25" t="s">
        <v>172</v>
      </c>
    </row>
    <row r="26" spans="5:11" ht="15" thickBot="1" x14ac:dyDescent="0.4"/>
    <row r="27" spans="5:11" x14ac:dyDescent="0.35">
      <c r="E27" s="59" t="s">
        <v>173</v>
      </c>
      <c r="F27" s="59" t="s">
        <v>174</v>
      </c>
      <c r="G27" s="59" t="s">
        <v>175</v>
      </c>
      <c r="H27" s="59" t="s">
        <v>176</v>
      </c>
      <c r="J27" s="59" t="s">
        <v>177</v>
      </c>
      <c r="K27" s="59" t="s">
        <v>3</v>
      </c>
    </row>
    <row r="28" spans="5:11" x14ac:dyDescent="0.35">
      <c r="E28">
        <v>1</v>
      </c>
      <c r="F28">
        <v>54.81049962482858</v>
      </c>
      <c r="G28">
        <v>10.18950037517142</v>
      </c>
      <c r="H28">
        <v>1.934790136806559</v>
      </c>
      <c r="J28">
        <v>4.5454545454545459</v>
      </c>
      <c r="K28">
        <v>25</v>
      </c>
    </row>
    <row r="29" spans="5:11" x14ac:dyDescent="0.35">
      <c r="E29">
        <v>2</v>
      </c>
      <c r="F29">
        <v>42.746177132655433</v>
      </c>
      <c r="G29">
        <v>-4.7461771326554327</v>
      </c>
      <c r="H29">
        <v>-0.90120774971207374</v>
      </c>
      <c r="J29">
        <v>13.636363636363637</v>
      </c>
      <c r="K29">
        <v>33</v>
      </c>
    </row>
    <row r="30" spans="5:11" x14ac:dyDescent="0.35">
      <c r="E30">
        <v>3</v>
      </c>
      <c r="F30">
        <v>56.295169344614344</v>
      </c>
      <c r="G30">
        <v>-5.2951693446143437</v>
      </c>
      <c r="H30">
        <v>-1.005450811469049</v>
      </c>
      <c r="J30">
        <v>22.72727272727273</v>
      </c>
      <c r="K30">
        <v>38</v>
      </c>
    </row>
    <row r="31" spans="5:11" x14ac:dyDescent="0.35">
      <c r="E31">
        <v>4</v>
      </c>
      <c r="F31">
        <v>44.672126057595285</v>
      </c>
      <c r="G31">
        <v>-6.6721260575952854</v>
      </c>
      <c r="H31">
        <v>-1.2669084069343504</v>
      </c>
      <c r="J31">
        <v>31.81818181818182</v>
      </c>
      <c r="K31">
        <v>38</v>
      </c>
    </row>
    <row r="32" spans="5:11" x14ac:dyDescent="0.35">
      <c r="E32">
        <v>5</v>
      </c>
      <c r="F32">
        <v>57.084245387978996</v>
      </c>
      <c r="G32">
        <v>-2.0842453879789957</v>
      </c>
      <c r="H32">
        <v>-0.39575811088563606</v>
      </c>
      <c r="J32">
        <v>40.909090909090914</v>
      </c>
      <c r="K32">
        <v>43</v>
      </c>
    </row>
    <row r="33" spans="5:15" x14ac:dyDescent="0.35">
      <c r="E33">
        <v>6</v>
      </c>
      <c r="F33">
        <v>41.261507412869676</v>
      </c>
      <c r="G33">
        <v>1.7384925871303238</v>
      </c>
      <c r="H33">
        <v>0.33010630419987413</v>
      </c>
      <c r="J33">
        <v>50.000000000000007</v>
      </c>
      <c r="K33">
        <v>49</v>
      </c>
    </row>
    <row r="34" spans="5:15" x14ac:dyDescent="0.35">
      <c r="E34">
        <v>7</v>
      </c>
      <c r="F34">
        <v>21.332557116613632</v>
      </c>
      <c r="G34">
        <v>3.6674428833863679</v>
      </c>
      <c r="H34">
        <v>0.69637686410684085</v>
      </c>
      <c r="J34">
        <v>59.090909090909093</v>
      </c>
      <c r="K34">
        <v>51</v>
      </c>
    </row>
    <row r="35" spans="5:15" x14ac:dyDescent="0.35">
      <c r="E35">
        <v>8</v>
      </c>
      <c r="F35">
        <v>34.092473285207895</v>
      </c>
      <c r="G35">
        <v>-1.0924732852078947</v>
      </c>
      <c r="H35">
        <v>-0.20743966427395458</v>
      </c>
      <c r="J35">
        <v>68.181818181818187</v>
      </c>
      <c r="K35">
        <v>51</v>
      </c>
    </row>
    <row r="36" spans="5:15" x14ac:dyDescent="0.35">
      <c r="E36">
        <v>9</v>
      </c>
      <c r="F36">
        <v>67.222618955212283</v>
      </c>
      <c r="G36">
        <v>3.7773810447877167</v>
      </c>
      <c r="H36">
        <v>0.71725200641080289</v>
      </c>
      <c r="J36">
        <v>77.27272727272728</v>
      </c>
      <c r="K36">
        <v>55</v>
      </c>
    </row>
    <row r="37" spans="5:15" x14ac:dyDescent="0.35">
      <c r="E37">
        <v>10</v>
      </c>
      <c r="F37">
        <v>46.156795777381042</v>
      </c>
      <c r="G37">
        <v>4.843204222618958</v>
      </c>
      <c r="H37">
        <v>0.91963132788101942</v>
      </c>
      <c r="J37">
        <v>86.363636363636374</v>
      </c>
      <c r="K37">
        <v>65</v>
      </c>
    </row>
    <row r="38" spans="5:15" ht="15" thickBot="1" x14ac:dyDescent="0.4">
      <c r="E38" s="54">
        <v>11</v>
      </c>
      <c r="F38" s="54">
        <v>53.325829905042831</v>
      </c>
      <c r="G38" s="54">
        <v>-4.3258299050428306</v>
      </c>
      <c r="H38" s="54">
        <v>-0.82139189613003172</v>
      </c>
      <c r="J38" s="54">
        <v>95.454545454545467</v>
      </c>
      <c r="K38" s="54">
        <v>71</v>
      </c>
      <c r="N38" t="s">
        <v>178</v>
      </c>
    </row>
    <row r="40" spans="5:15" x14ac:dyDescent="0.35">
      <c r="N40">
        <v>1</v>
      </c>
      <c r="O40">
        <v>-1</v>
      </c>
    </row>
    <row r="41" spans="5:15" x14ac:dyDescent="0.35">
      <c r="N41">
        <f>N40+1</f>
        <v>2</v>
      </c>
      <c r="O41">
        <v>7</v>
      </c>
    </row>
    <row r="42" spans="5:15" x14ac:dyDescent="0.35">
      <c r="N42">
        <f t="shared" ref="N42:N59" si="0">N41+1</f>
        <v>3</v>
      </c>
      <c r="O42">
        <v>8</v>
      </c>
    </row>
    <row r="43" spans="5:15" x14ac:dyDescent="0.35">
      <c r="N43">
        <f t="shared" si="0"/>
        <v>4</v>
      </c>
      <c r="O43">
        <v>7</v>
      </c>
    </row>
    <row r="44" spans="5:15" x14ac:dyDescent="0.35">
      <c r="N44">
        <f t="shared" si="0"/>
        <v>5</v>
      </c>
      <c r="O44">
        <v>0</v>
      </c>
    </row>
    <row r="45" spans="5:15" x14ac:dyDescent="0.35">
      <c r="N45">
        <f t="shared" si="0"/>
        <v>6</v>
      </c>
      <c r="O45">
        <v>-7</v>
      </c>
    </row>
    <row r="46" spans="5:15" x14ac:dyDescent="0.35">
      <c r="N46">
        <f t="shared" si="0"/>
        <v>7</v>
      </c>
      <c r="O46">
        <v>-4</v>
      </c>
    </row>
    <row r="47" spans="5:15" x14ac:dyDescent="0.35">
      <c r="N47">
        <f t="shared" si="0"/>
        <v>8</v>
      </c>
      <c r="O47">
        <v>1</v>
      </c>
    </row>
    <row r="48" spans="5:15" x14ac:dyDescent="0.35">
      <c r="N48">
        <f t="shared" si="0"/>
        <v>9</v>
      </c>
      <c r="O48">
        <v>8</v>
      </c>
    </row>
    <row r="49" spans="14:15" x14ac:dyDescent="0.35">
      <c r="N49">
        <f t="shared" si="0"/>
        <v>10</v>
      </c>
      <c r="O49">
        <v>5</v>
      </c>
    </row>
    <row r="50" spans="14:15" x14ac:dyDescent="0.35">
      <c r="N50">
        <f t="shared" si="0"/>
        <v>11</v>
      </c>
      <c r="O50">
        <v>6</v>
      </c>
    </row>
    <row r="51" spans="14:15" x14ac:dyDescent="0.35">
      <c r="N51">
        <f t="shared" si="0"/>
        <v>12</v>
      </c>
      <c r="O51">
        <v>-2</v>
      </c>
    </row>
    <row r="52" spans="14:15" x14ac:dyDescent="0.35">
      <c r="N52">
        <f t="shared" si="0"/>
        <v>13</v>
      </c>
      <c r="O52">
        <v>-1</v>
      </c>
    </row>
    <row r="53" spans="14:15" x14ac:dyDescent="0.35">
      <c r="N53">
        <f t="shared" si="0"/>
        <v>14</v>
      </c>
      <c r="O53">
        <v>7</v>
      </c>
    </row>
    <row r="54" spans="14:15" x14ac:dyDescent="0.35">
      <c r="N54">
        <f t="shared" si="0"/>
        <v>15</v>
      </c>
      <c r="O54">
        <v>0</v>
      </c>
    </row>
    <row r="55" spans="14:15" x14ac:dyDescent="0.35">
      <c r="N55">
        <f t="shared" si="0"/>
        <v>16</v>
      </c>
      <c r="O55">
        <v>-4</v>
      </c>
    </row>
    <row r="56" spans="14:15" x14ac:dyDescent="0.35">
      <c r="N56">
        <f t="shared" si="0"/>
        <v>17</v>
      </c>
      <c r="O56">
        <v>6</v>
      </c>
    </row>
    <row r="57" spans="14:15" x14ac:dyDescent="0.35">
      <c r="N57">
        <f t="shared" si="0"/>
        <v>18</v>
      </c>
      <c r="O57">
        <v>5</v>
      </c>
    </row>
    <row r="58" spans="14:15" x14ac:dyDescent="0.35">
      <c r="N58">
        <f t="shared" si="0"/>
        <v>19</v>
      </c>
      <c r="O58">
        <v>-8</v>
      </c>
    </row>
    <row r="59" spans="14:15" x14ac:dyDescent="0.35">
      <c r="N59">
        <f t="shared" si="0"/>
        <v>20</v>
      </c>
      <c r="O59">
        <v>-3</v>
      </c>
    </row>
    <row r="61" spans="14:15" x14ac:dyDescent="0.35">
      <c r="N61">
        <v>1</v>
      </c>
      <c r="O61">
        <f>INT(O40*0.3)</f>
        <v>-1</v>
      </c>
    </row>
    <row r="62" spans="14:15" x14ac:dyDescent="0.35">
      <c r="N62">
        <f>N61+1</f>
        <v>2</v>
      </c>
      <c r="O62">
        <v>1</v>
      </c>
    </row>
    <row r="63" spans="14:15" x14ac:dyDescent="0.35">
      <c r="N63">
        <f t="shared" ref="N63:N80" si="1">N62+1</f>
        <v>3</v>
      </c>
      <c r="O63">
        <v>-2</v>
      </c>
    </row>
    <row r="64" spans="14:15" x14ac:dyDescent="0.35">
      <c r="N64">
        <f t="shared" si="1"/>
        <v>4</v>
      </c>
      <c r="O64">
        <v>1</v>
      </c>
    </row>
    <row r="65" spans="14:15" x14ac:dyDescent="0.35">
      <c r="N65">
        <f t="shared" si="1"/>
        <v>5</v>
      </c>
      <c r="O65">
        <f>INT(O44*0.3)</f>
        <v>0</v>
      </c>
    </row>
    <row r="66" spans="14:15" x14ac:dyDescent="0.35">
      <c r="N66">
        <f t="shared" si="1"/>
        <v>6</v>
      </c>
      <c r="O66">
        <f>INT(O45*0.3)</f>
        <v>-3</v>
      </c>
    </row>
    <row r="67" spans="14:15" x14ac:dyDescent="0.35">
      <c r="N67">
        <f t="shared" si="1"/>
        <v>7</v>
      </c>
      <c r="O67">
        <v>-1</v>
      </c>
    </row>
    <row r="68" spans="14:15" x14ac:dyDescent="0.35">
      <c r="N68">
        <f t="shared" si="1"/>
        <v>8</v>
      </c>
      <c r="O68">
        <f t="shared" ref="O68:O74" si="2">INT(O47*0.6)</f>
        <v>0</v>
      </c>
    </row>
    <row r="69" spans="14:15" x14ac:dyDescent="0.35">
      <c r="N69">
        <f t="shared" si="1"/>
        <v>9</v>
      </c>
      <c r="O69">
        <f t="shared" si="2"/>
        <v>4</v>
      </c>
    </row>
    <row r="70" spans="14:15" x14ac:dyDescent="0.35">
      <c r="N70">
        <f t="shared" si="1"/>
        <v>10</v>
      </c>
      <c r="O70">
        <f t="shared" si="2"/>
        <v>3</v>
      </c>
    </row>
    <row r="71" spans="14:15" x14ac:dyDescent="0.35">
      <c r="N71">
        <f t="shared" si="1"/>
        <v>11</v>
      </c>
      <c r="O71">
        <f t="shared" si="2"/>
        <v>3</v>
      </c>
    </row>
    <row r="72" spans="14:15" x14ac:dyDescent="0.35">
      <c r="N72">
        <f t="shared" si="1"/>
        <v>12</v>
      </c>
      <c r="O72">
        <f t="shared" si="2"/>
        <v>-2</v>
      </c>
    </row>
    <row r="73" spans="14:15" x14ac:dyDescent="0.35">
      <c r="N73">
        <f t="shared" si="1"/>
        <v>13</v>
      </c>
      <c r="O73">
        <f t="shared" si="2"/>
        <v>-1</v>
      </c>
    </row>
    <row r="74" spans="14:15" x14ac:dyDescent="0.35">
      <c r="N74">
        <f t="shared" si="1"/>
        <v>14</v>
      </c>
      <c r="O74">
        <f t="shared" si="2"/>
        <v>4</v>
      </c>
    </row>
    <row r="75" spans="14:15" x14ac:dyDescent="0.35">
      <c r="N75">
        <f t="shared" si="1"/>
        <v>15</v>
      </c>
      <c r="O75">
        <f>INT(O54)</f>
        <v>0</v>
      </c>
    </row>
    <row r="76" spans="14:15" x14ac:dyDescent="0.35">
      <c r="N76">
        <f t="shared" si="1"/>
        <v>16</v>
      </c>
      <c r="O76">
        <f>INT(O55)</f>
        <v>-4</v>
      </c>
    </row>
    <row r="77" spans="14:15" x14ac:dyDescent="0.35">
      <c r="N77">
        <f t="shared" si="1"/>
        <v>17</v>
      </c>
      <c r="O77">
        <v>8</v>
      </c>
    </row>
    <row r="78" spans="14:15" x14ac:dyDescent="0.35">
      <c r="N78">
        <f t="shared" si="1"/>
        <v>18</v>
      </c>
      <c r="O78">
        <f>INT(O57)</f>
        <v>5</v>
      </c>
    </row>
    <row r="79" spans="14:15" x14ac:dyDescent="0.35">
      <c r="N79">
        <f t="shared" si="1"/>
        <v>19</v>
      </c>
      <c r="O79">
        <f>INT(O58)</f>
        <v>-8</v>
      </c>
    </row>
    <row r="80" spans="14:15" x14ac:dyDescent="0.35">
      <c r="N80">
        <f t="shared" si="1"/>
        <v>20</v>
      </c>
      <c r="O80">
        <f>INT(O59)</f>
        <v>-3</v>
      </c>
    </row>
    <row r="82" spans="14:15" x14ac:dyDescent="0.35">
      <c r="N82">
        <v>1</v>
      </c>
      <c r="O82">
        <f>INT(O61*0.3)</f>
        <v>-1</v>
      </c>
    </row>
    <row r="83" spans="14:15" x14ac:dyDescent="0.35">
      <c r="N83">
        <f>N82+1</f>
        <v>2</v>
      </c>
      <c r="O83">
        <v>1</v>
      </c>
    </row>
    <row r="84" spans="14:15" x14ac:dyDescent="0.35">
      <c r="N84">
        <f t="shared" ref="N84:N101" si="3">N83+1</f>
        <v>3</v>
      </c>
      <c r="O84">
        <v>3</v>
      </c>
    </row>
    <row r="85" spans="14:15" x14ac:dyDescent="0.35">
      <c r="N85">
        <f t="shared" si="3"/>
        <v>4</v>
      </c>
      <c r="O85">
        <v>6</v>
      </c>
    </row>
    <row r="86" spans="14:15" x14ac:dyDescent="0.35">
      <c r="N86">
        <f t="shared" si="3"/>
        <v>5</v>
      </c>
      <c r="O86">
        <v>6</v>
      </c>
    </row>
    <row r="87" spans="14:15" x14ac:dyDescent="0.35">
      <c r="N87">
        <f t="shared" si="3"/>
        <v>6</v>
      </c>
      <c r="O87">
        <v>4</v>
      </c>
    </row>
    <row r="88" spans="14:15" x14ac:dyDescent="0.35">
      <c r="N88">
        <f t="shared" si="3"/>
        <v>7</v>
      </c>
      <c r="O88">
        <v>3</v>
      </c>
    </row>
    <row r="89" spans="14:15" x14ac:dyDescent="0.35">
      <c r="N89">
        <f t="shared" si="3"/>
        <v>8</v>
      </c>
      <c r="O89">
        <v>1</v>
      </c>
    </row>
    <row r="90" spans="14:15" x14ac:dyDescent="0.35">
      <c r="N90">
        <f t="shared" si="3"/>
        <v>9</v>
      </c>
      <c r="O90">
        <f t="shared" ref="O90:O95" si="4">INT(O69*0.6)</f>
        <v>2</v>
      </c>
    </row>
    <row r="91" spans="14:15" x14ac:dyDescent="0.35">
      <c r="N91">
        <f t="shared" si="3"/>
        <v>10</v>
      </c>
      <c r="O91">
        <f t="shared" si="4"/>
        <v>1</v>
      </c>
    </row>
    <row r="92" spans="14:15" x14ac:dyDescent="0.35">
      <c r="N92">
        <f t="shared" si="3"/>
        <v>11</v>
      </c>
      <c r="O92">
        <f t="shared" si="4"/>
        <v>1</v>
      </c>
    </row>
    <row r="93" spans="14:15" x14ac:dyDescent="0.35">
      <c r="N93">
        <f t="shared" si="3"/>
        <v>12</v>
      </c>
      <c r="O93">
        <f t="shared" si="4"/>
        <v>-2</v>
      </c>
    </row>
    <row r="94" spans="14:15" x14ac:dyDescent="0.35">
      <c r="N94">
        <f t="shared" si="3"/>
        <v>13</v>
      </c>
      <c r="O94">
        <f t="shared" si="4"/>
        <v>-1</v>
      </c>
    </row>
    <row r="95" spans="14:15" x14ac:dyDescent="0.35">
      <c r="N95">
        <f t="shared" si="3"/>
        <v>14</v>
      </c>
      <c r="O95">
        <f t="shared" si="4"/>
        <v>2</v>
      </c>
    </row>
    <row r="96" spans="14:15" x14ac:dyDescent="0.35">
      <c r="N96">
        <f t="shared" si="3"/>
        <v>15</v>
      </c>
      <c r="O96">
        <f>INT(O75)</f>
        <v>0</v>
      </c>
    </row>
    <row r="97" spans="14:15" x14ac:dyDescent="0.35">
      <c r="N97">
        <f t="shared" si="3"/>
        <v>16</v>
      </c>
      <c r="O97">
        <v>6</v>
      </c>
    </row>
    <row r="98" spans="14:15" x14ac:dyDescent="0.35">
      <c r="N98">
        <f t="shared" si="3"/>
        <v>17</v>
      </c>
      <c r="O98">
        <v>8</v>
      </c>
    </row>
    <row r="99" spans="14:15" x14ac:dyDescent="0.35">
      <c r="N99">
        <f t="shared" si="3"/>
        <v>18</v>
      </c>
      <c r="O99">
        <v>-3</v>
      </c>
    </row>
    <row r="100" spans="14:15" x14ac:dyDescent="0.35">
      <c r="N100">
        <f t="shared" si="3"/>
        <v>19</v>
      </c>
      <c r="O100">
        <v>6</v>
      </c>
    </row>
    <row r="101" spans="14:15" x14ac:dyDescent="0.35">
      <c r="N101">
        <f t="shared" si="3"/>
        <v>20</v>
      </c>
      <c r="O101">
        <v>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5A9F2-899D-411C-98E5-48EB39A1E4E3}">
  <sheetPr codeName="Sheet79"/>
  <dimension ref="A1:G76"/>
  <sheetViews>
    <sheetView workbookViewId="0"/>
  </sheetViews>
  <sheetFormatPr defaultRowHeight="14.5" x14ac:dyDescent="0.35"/>
  <cols>
    <col min="1" max="1" width="16.26953125" customWidth="1"/>
    <col min="2" max="2" width="13.26953125" customWidth="1"/>
    <col min="3" max="3" width="14.26953125" customWidth="1"/>
    <col min="6" max="6" width="12.1796875" customWidth="1"/>
    <col min="7" max="7" width="12.54296875" customWidth="1"/>
  </cols>
  <sheetData>
    <row r="1" spans="1:7" x14ac:dyDescent="0.35">
      <c r="A1" t="s">
        <v>39</v>
      </c>
    </row>
    <row r="2" spans="1:7" ht="15" thickBot="1" x14ac:dyDescent="0.4"/>
    <row r="3" spans="1:7" x14ac:dyDescent="0.35">
      <c r="A3" s="48" t="s">
        <v>48</v>
      </c>
      <c r="B3" s="48"/>
    </row>
    <row r="4" spans="1:7" x14ac:dyDescent="0.35">
      <c r="A4" t="s">
        <v>53</v>
      </c>
      <c r="B4">
        <v>0.58034505841999007</v>
      </c>
    </row>
    <row r="5" spans="1:7" x14ac:dyDescent="0.35">
      <c r="A5" t="s">
        <v>57</v>
      </c>
      <c r="B5">
        <v>0.33680038683250163</v>
      </c>
    </row>
    <row r="6" spans="1:7" x14ac:dyDescent="0.35">
      <c r="A6" t="s">
        <v>62</v>
      </c>
      <c r="B6">
        <v>0.29354823814766479</v>
      </c>
    </row>
    <row r="7" spans="1:7" x14ac:dyDescent="0.35">
      <c r="A7" t="s">
        <v>66</v>
      </c>
      <c r="B7">
        <v>2.4702510013005274</v>
      </c>
    </row>
    <row r="8" spans="1:7" ht="15" thickBot="1" x14ac:dyDescent="0.4">
      <c r="A8" s="54" t="s">
        <v>72</v>
      </c>
      <c r="B8" s="54">
        <v>50</v>
      </c>
    </row>
    <row r="10" spans="1:7" ht="15" thickBot="1" x14ac:dyDescent="0.4">
      <c r="A10" t="s">
        <v>79</v>
      </c>
    </row>
    <row r="11" spans="1:7" x14ac:dyDescent="0.35">
      <c r="A11" s="59"/>
      <c r="B11" s="59" t="s">
        <v>83</v>
      </c>
      <c r="C11" s="59" t="s">
        <v>84</v>
      </c>
      <c r="D11" s="59" t="s">
        <v>85</v>
      </c>
      <c r="E11" s="59" t="s">
        <v>58</v>
      </c>
      <c r="F11" s="59" t="s">
        <v>86</v>
      </c>
    </row>
    <row r="12" spans="1:7" x14ac:dyDescent="0.35">
      <c r="A12" t="s">
        <v>90</v>
      </c>
      <c r="B12">
        <v>3</v>
      </c>
      <c r="C12">
        <v>142.5503595663921</v>
      </c>
      <c r="D12">
        <v>47.516786522130701</v>
      </c>
      <c r="E12">
        <v>7.7869053231701217</v>
      </c>
      <c r="F12">
        <v>2.6221319906024227E-4</v>
      </c>
    </row>
    <row r="13" spans="1:7" x14ac:dyDescent="0.35">
      <c r="A13" t="s">
        <v>95</v>
      </c>
      <c r="B13">
        <v>46</v>
      </c>
      <c r="C13">
        <v>280.69844043360786</v>
      </c>
      <c r="D13">
        <v>6.1021400094262574</v>
      </c>
    </row>
    <row r="14" spans="1:7" ht="15" thickBot="1" x14ac:dyDescent="0.4">
      <c r="A14" s="54" t="s">
        <v>99</v>
      </c>
      <c r="B14" s="54">
        <v>49</v>
      </c>
      <c r="C14" s="54">
        <v>423.24879999999996</v>
      </c>
      <c r="D14" s="54"/>
      <c r="E14" s="54"/>
      <c r="F14" s="54"/>
    </row>
    <row r="15" spans="1:7" ht="15" thickBot="1" x14ac:dyDescent="0.4"/>
    <row r="16" spans="1:7" x14ac:dyDescent="0.35">
      <c r="A16" s="59"/>
      <c r="B16" s="59" t="s">
        <v>106</v>
      </c>
      <c r="C16" s="59" t="s">
        <v>66</v>
      </c>
      <c r="D16" s="59" t="s">
        <v>107</v>
      </c>
      <c r="E16" s="59" t="s">
        <v>108</v>
      </c>
      <c r="F16" s="59" t="s">
        <v>109</v>
      </c>
      <c r="G16" s="59" t="s">
        <v>110</v>
      </c>
    </row>
    <row r="17" spans="1:7" x14ac:dyDescent="0.35">
      <c r="A17" t="s">
        <v>113</v>
      </c>
      <c r="B17">
        <v>0.43712521875191612</v>
      </c>
      <c r="C17">
        <v>3.9875336904973384</v>
      </c>
      <c r="D17">
        <v>0.10962295310347495</v>
      </c>
      <c r="E17">
        <v>0.91318525331884337</v>
      </c>
      <c r="F17">
        <v>-7.5893637973931281</v>
      </c>
      <c r="G17">
        <v>8.4636142348969603</v>
      </c>
    </row>
    <row r="18" spans="1:7" x14ac:dyDescent="0.35">
      <c r="A18" t="s">
        <v>35</v>
      </c>
      <c r="B18">
        <v>1.279369653049887</v>
      </c>
      <c r="C18">
        <v>0.3006729090126502</v>
      </c>
      <c r="D18">
        <v>4.255021369404651</v>
      </c>
      <c r="E18">
        <v>1.0162763056825428E-4</v>
      </c>
      <c r="F18">
        <v>0.67414647778402126</v>
      </c>
      <c r="G18">
        <v>1.8845928283157529</v>
      </c>
    </row>
    <row r="19" spans="1:7" x14ac:dyDescent="0.35">
      <c r="A19" t="s">
        <v>36</v>
      </c>
      <c r="B19">
        <v>3.6326923072065739E-2</v>
      </c>
      <c r="C19">
        <v>3.3602531929280269E-2</v>
      </c>
      <c r="D19">
        <v>1.0810769601683352</v>
      </c>
      <c r="E19">
        <v>0.28529815262504604</v>
      </c>
      <c r="F19">
        <v>-3.1311465560932131E-2</v>
      </c>
      <c r="G19">
        <v>0.10396531170506361</v>
      </c>
    </row>
    <row r="20" spans="1:7" ht="15" thickBot="1" x14ac:dyDescent="0.4">
      <c r="A20" s="54" t="s">
        <v>37</v>
      </c>
      <c r="B20" s="54">
        <v>1.4214989878583481E-3</v>
      </c>
      <c r="C20" s="54">
        <v>2.2421016620427178E-3</v>
      </c>
      <c r="D20" s="54">
        <v>0.63400291428501021</v>
      </c>
      <c r="E20" s="54">
        <v>0.52921921764794777</v>
      </c>
      <c r="F20" s="54">
        <v>-3.091617579997377E-3</v>
      </c>
      <c r="G20" s="54">
        <v>5.9346155557140736E-3</v>
      </c>
    </row>
    <row r="24" spans="1:7" x14ac:dyDescent="0.35">
      <c r="A24" t="s">
        <v>171</v>
      </c>
      <c r="F24" t="s">
        <v>172</v>
      </c>
    </row>
    <row r="25" spans="1:7" ht="15" thickBot="1" x14ac:dyDescent="0.4"/>
    <row r="26" spans="1:7" x14ac:dyDescent="0.35">
      <c r="A26" s="59" t="s">
        <v>173</v>
      </c>
      <c r="B26" s="59" t="s">
        <v>179</v>
      </c>
      <c r="C26" s="59" t="s">
        <v>175</v>
      </c>
      <c r="D26" s="59" t="s">
        <v>176</v>
      </c>
      <c r="F26" s="59" t="s">
        <v>177</v>
      </c>
      <c r="G26" s="59" t="s">
        <v>34</v>
      </c>
    </row>
    <row r="27" spans="1:7" x14ac:dyDescent="0.35">
      <c r="A27">
        <v>1</v>
      </c>
      <c r="B27">
        <v>15.168482465280009</v>
      </c>
      <c r="C27">
        <v>0.53151753471999008</v>
      </c>
      <c r="D27">
        <v>0.22207293714662787</v>
      </c>
      <c r="F27">
        <v>1</v>
      </c>
      <c r="G27">
        <v>7.6</v>
      </c>
    </row>
    <row r="28" spans="1:7" x14ac:dyDescent="0.35">
      <c r="A28">
        <v>2</v>
      </c>
      <c r="B28">
        <v>12.770194096327922</v>
      </c>
      <c r="C28">
        <v>-4.3701940963279213</v>
      </c>
      <c r="D28">
        <v>-1.8259074733699368</v>
      </c>
      <c r="F28">
        <v>3</v>
      </c>
      <c r="G28">
        <v>8.1</v>
      </c>
    </row>
    <row r="29" spans="1:7" x14ac:dyDescent="0.35">
      <c r="A29">
        <v>3</v>
      </c>
      <c r="B29">
        <v>12.453734351399657</v>
      </c>
      <c r="C29">
        <v>2.2462656486003425</v>
      </c>
      <c r="D29">
        <v>0.93851054313578841</v>
      </c>
      <c r="F29">
        <v>5</v>
      </c>
      <c r="G29">
        <v>8.4</v>
      </c>
    </row>
    <row r="30" spans="1:7" x14ac:dyDescent="0.35">
      <c r="A30">
        <v>4</v>
      </c>
      <c r="B30">
        <v>14.998941387354511</v>
      </c>
      <c r="C30">
        <v>2.3010586126454893</v>
      </c>
      <c r="D30">
        <v>0.96140354979244669</v>
      </c>
      <c r="F30">
        <v>7</v>
      </c>
      <c r="G30">
        <v>8.6999999999999993</v>
      </c>
    </row>
    <row r="31" spans="1:7" x14ac:dyDescent="0.35">
      <c r="A31">
        <v>5</v>
      </c>
      <c r="B31">
        <v>10.360946134637627</v>
      </c>
      <c r="C31">
        <v>2.9390538653623732</v>
      </c>
      <c r="D31">
        <v>1.2279638613559833</v>
      </c>
      <c r="F31">
        <v>9</v>
      </c>
      <c r="G31">
        <v>9.1</v>
      </c>
    </row>
    <row r="32" spans="1:7" x14ac:dyDescent="0.35">
      <c r="A32">
        <v>6</v>
      </c>
      <c r="B32">
        <v>11.483693052508372</v>
      </c>
      <c r="C32">
        <v>-8.3693052508371224E-2</v>
      </c>
      <c r="D32">
        <v>-3.4967730648984632E-2</v>
      </c>
      <c r="F32">
        <v>11</v>
      </c>
      <c r="G32">
        <v>9.3000000000000007</v>
      </c>
    </row>
    <row r="33" spans="1:7" x14ac:dyDescent="0.35">
      <c r="A33">
        <v>7</v>
      </c>
      <c r="B33">
        <v>11.79470492807466</v>
      </c>
      <c r="C33">
        <v>-2.4947049280746594</v>
      </c>
      <c r="D33">
        <v>-1.0423107696410505</v>
      </c>
      <c r="F33">
        <v>13</v>
      </c>
      <c r="G33">
        <v>9.4</v>
      </c>
    </row>
    <row r="34" spans="1:7" x14ac:dyDescent="0.35">
      <c r="A34">
        <v>8</v>
      </c>
      <c r="B34">
        <v>14.733447771089935</v>
      </c>
      <c r="C34">
        <v>-4.733447771089935</v>
      </c>
      <c r="D34">
        <v>-1.9776782150938266</v>
      </c>
      <c r="F34">
        <v>15</v>
      </c>
      <c r="G34">
        <v>9.6</v>
      </c>
    </row>
    <row r="35" spans="1:7" x14ac:dyDescent="0.35">
      <c r="A35">
        <v>9</v>
      </c>
      <c r="B35">
        <v>13.702989401864992</v>
      </c>
      <c r="C35">
        <v>-0.5029894018649923</v>
      </c>
      <c r="D35">
        <v>-0.21015361964423146</v>
      </c>
      <c r="F35">
        <v>17</v>
      </c>
      <c r="G35">
        <v>9.6</v>
      </c>
    </row>
    <row r="36" spans="1:7" x14ac:dyDescent="0.35">
      <c r="A36">
        <v>10</v>
      </c>
      <c r="B36">
        <v>13.876437321067451</v>
      </c>
      <c r="C36">
        <v>0.82356267893254831</v>
      </c>
      <c r="D36">
        <v>0.34409209685103892</v>
      </c>
      <c r="F36">
        <v>19</v>
      </c>
      <c r="G36">
        <v>10</v>
      </c>
    </row>
    <row r="37" spans="1:7" x14ac:dyDescent="0.35">
      <c r="A37">
        <v>11</v>
      </c>
      <c r="B37">
        <v>9.0671031505498636</v>
      </c>
      <c r="C37">
        <v>3.2896849450136045E-2</v>
      </c>
      <c r="D37">
        <v>1.3744607662117428E-2</v>
      </c>
      <c r="F37">
        <v>21</v>
      </c>
      <c r="G37">
        <v>10</v>
      </c>
    </row>
    <row r="38" spans="1:7" x14ac:dyDescent="0.35">
      <c r="A38">
        <v>12</v>
      </c>
      <c r="B38">
        <v>12.913696631816233</v>
      </c>
      <c r="C38">
        <v>-0.31369663181623331</v>
      </c>
      <c r="D38">
        <v>-0.13106535128165592</v>
      </c>
      <c r="F38">
        <v>23</v>
      </c>
      <c r="G38">
        <v>10.199999999999999</v>
      </c>
    </row>
    <row r="39" spans="1:7" x14ac:dyDescent="0.35">
      <c r="A39">
        <v>13</v>
      </c>
      <c r="B39">
        <v>13.409129334359276</v>
      </c>
      <c r="C39">
        <v>-1.2091293343592771</v>
      </c>
      <c r="D39">
        <v>-0.50518540806517076</v>
      </c>
      <c r="F39">
        <v>25</v>
      </c>
      <c r="G39">
        <v>10.4</v>
      </c>
    </row>
    <row r="40" spans="1:7" x14ac:dyDescent="0.35">
      <c r="A40">
        <v>14</v>
      </c>
      <c r="B40">
        <v>14.343063758629301</v>
      </c>
      <c r="C40">
        <v>-1.243063758629301</v>
      </c>
      <c r="D40">
        <v>-0.51936352407406972</v>
      </c>
      <c r="F40">
        <v>27</v>
      </c>
      <c r="G40">
        <v>10.6</v>
      </c>
    </row>
    <row r="41" spans="1:7" x14ac:dyDescent="0.35">
      <c r="A41">
        <v>15</v>
      </c>
      <c r="B41">
        <v>10.801749432233862</v>
      </c>
      <c r="C41">
        <v>0.69825056776613792</v>
      </c>
      <c r="D41">
        <v>0.29173553894099774</v>
      </c>
      <c r="F41">
        <v>29</v>
      </c>
      <c r="G41">
        <v>10.8</v>
      </c>
    </row>
    <row r="42" spans="1:7" x14ac:dyDescent="0.35">
      <c r="A42">
        <v>16</v>
      </c>
      <c r="B42">
        <v>13.386495433605791</v>
      </c>
      <c r="C42">
        <v>-2.0864954336057906</v>
      </c>
      <c r="D42">
        <v>-0.87175707105874778</v>
      </c>
      <c r="F42">
        <v>31</v>
      </c>
      <c r="G42">
        <v>11.3</v>
      </c>
    </row>
    <row r="43" spans="1:7" x14ac:dyDescent="0.35">
      <c r="A43">
        <v>17</v>
      </c>
      <c r="B43">
        <v>13.717687401385909</v>
      </c>
      <c r="C43">
        <v>3.5823125986140916</v>
      </c>
      <c r="D43">
        <v>1.4967233037207281</v>
      </c>
      <c r="F43">
        <v>33</v>
      </c>
      <c r="G43">
        <v>11.3</v>
      </c>
    </row>
    <row r="44" spans="1:7" x14ac:dyDescent="0.35">
      <c r="A44">
        <v>18</v>
      </c>
      <c r="B44">
        <v>16.495289411657392</v>
      </c>
      <c r="C44">
        <v>0.80471058834260845</v>
      </c>
      <c r="D44">
        <v>0.33621551921213227</v>
      </c>
      <c r="F44">
        <v>35</v>
      </c>
      <c r="G44">
        <v>11.3</v>
      </c>
    </row>
    <row r="45" spans="1:7" x14ac:dyDescent="0.35">
      <c r="A45">
        <v>19</v>
      </c>
      <c r="B45">
        <v>12.166437679535267</v>
      </c>
      <c r="C45">
        <v>0.13356232046473338</v>
      </c>
      <c r="D45">
        <v>5.5803571585550903E-2</v>
      </c>
      <c r="F45">
        <v>37</v>
      </c>
      <c r="G45">
        <v>11.4</v>
      </c>
    </row>
    <row r="46" spans="1:7" x14ac:dyDescent="0.35">
      <c r="A46">
        <v>20</v>
      </c>
      <c r="B46">
        <v>13.887597669367663</v>
      </c>
      <c r="C46">
        <v>-5.7875976693676634</v>
      </c>
      <c r="D46">
        <v>-2.4181117827778729</v>
      </c>
      <c r="F46">
        <v>39</v>
      </c>
      <c r="G46">
        <v>11.5</v>
      </c>
    </row>
    <row r="47" spans="1:7" x14ac:dyDescent="0.35">
      <c r="A47">
        <v>21</v>
      </c>
      <c r="B47">
        <v>10.32299043884211</v>
      </c>
      <c r="C47">
        <v>-0.32299043884211009</v>
      </c>
      <c r="D47">
        <v>-0.13494838973042075</v>
      </c>
      <c r="F47">
        <v>41</v>
      </c>
      <c r="G47">
        <v>11.7</v>
      </c>
    </row>
    <row r="48" spans="1:7" x14ac:dyDescent="0.35">
      <c r="A48">
        <v>22</v>
      </c>
      <c r="B48">
        <v>13.615527563643827</v>
      </c>
      <c r="C48">
        <v>0.78447243635617347</v>
      </c>
      <c r="D48">
        <v>0.32775983231477501</v>
      </c>
      <c r="F48">
        <v>43</v>
      </c>
      <c r="G48">
        <v>12</v>
      </c>
    </row>
    <row r="49" spans="1:7" x14ac:dyDescent="0.35">
      <c r="A49">
        <v>23</v>
      </c>
      <c r="B49">
        <v>10.734985254448009</v>
      </c>
      <c r="C49">
        <v>-1.1349852544480097</v>
      </c>
      <c r="D49">
        <v>-0.47420732639830038</v>
      </c>
      <c r="F49">
        <v>45</v>
      </c>
      <c r="G49">
        <v>12.1</v>
      </c>
    </row>
    <row r="50" spans="1:7" x14ac:dyDescent="0.35">
      <c r="A50">
        <v>24</v>
      </c>
      <c r="B50">
        <v>16.613871588317885</v>
      </c>
      <c r="C50">
        <v>4.5861284116821146</v>
      </c>
      <c r="D50">
        <v>1.9161268255249209</v>
      </c>
      <c r="F50">
        <v>47</v>
      </c>
      <c r="G50">
        <v>12.2</v>
      </c>
    </row>
    <row r="51" spans="1:7" x14ac:dyDescent="0.35">
      <c r="A51">
        <v>25</v>
      </c>
      <c r="B51">
        <v>13.711013366979067</v>
      </c>
      <c r="C51">
        <v>-0.31101336697906667</v>
      </c>
      <c r="D51">
        <v>-0.12994425843973156</v>
      </c>
      <c r="F51">
        <v>49</v>
      </c>
      <c r="G51">
        <v>12.3</v>
      </c>
    </row>
    <row r="52" spans="1:7" x14ac:dyDescent="0.35">
      <c r="A52">
        <v>26</v>
      </c>
      <c r="B52">
        <v>11.55256440695972</v>
      </c>
      <c r="C52">
        <v>3.2474355930402812</v>
      </c>
      <c r="D52">
        <v>1.3568085965797467</v>
      </c>
      <c r="F52">
        <v>51</v>
      </c>
      <c r="G52">
        <v>12.5</v>
      </c>
    </row>
    <row r="53" spans="1:7" x14ac:dyDescent="0.35">
      <c r="A53">
        <v>27</v>
      </c>
      <c r="B53">
        <v>11.350737524842538</v>
      </c>
      <c r="C53">
        <v>-0.55073752484253724</v>
      </c>
      <c r="D53">
        <v>-0.23010322660959318</v>
      </c>
      <c r="F53">
        <v>53</v>
      </c>
      <c r="G53">
        <v>12.6</v>
      </c>
    </row>
    <row r="54" spans="1:7" x14ac:dyDescent="0.35">
      <c r="A54">
        <v>28</v>
      </c>
      <c r="B54">
        <v>12.630597532474958</v>
      </c>
      <c r="C54">
        <v>-1.3305975324749575</v>
      </c>
      <c r="D54">
        <v>-0.55593594358544907</v>
      </c>
      <c r="F54">
        <v>55</v>
      </c>
      <c r="G54">
        <v>13.1</v>
      </c>
    </row>
    <row r="55" spans="1:7" x14ac:dyDescent="0.35">
      <c r="A55">
        <v>29</v>
      </c>
      <c r="B55">
        <v>11.905207608821607</v>
      </c>
      <c r="C55">
        <v>-4.3052076088216076</v>
      </c>
      <c r="D55">
        <v>-1.7987555184246073</v>
      </c>
      <c r="F55">
        <v>57</v>
      </c>
      <c r="G55">
        <v>13.2</v>
      </c>
    </row>
    <row r="56" spans="1:7" x14ac:dyDescent="0.35">
      <c r="A56">
        <v>30</v>
      </c>
      <c r="B56">
        <v>10.703770804947251</v>
      </c>
      <c r="C56">
        <v>-2.0037708049472513</v>
      </c>
      <c r="D56">
        <v>-0.8371939568423109</v>
      </c>
      <c r="F56">
        <v>59</v>
      </c>
      <c r="G56">
        <v>13.3</v>
      </c>
    </row>
    <row r="57" spans="1:7" x14ac:dyDescent="0.35">
      <c r="A57">
        <v>31</v>
      </c>
      <c r="B57">
        <v>11.852963983075886</v>
      </c>
      <c r="C57">
        <v>5.247036016924115</v>
      </c>
      <c r="D57">
        <v>2.1922601296800797</v>
      </c>
      <c r="F57">
        <v>61</v>
      </c>
      <c r="G57">
        <v>13.4</v>
      </c>
    </row>
    <row r="58" spans="1:7" x14ac:dyDescent="0.35">
      <c r="A58">
        <v>32</v>
      </c>
      <c r="B58">
        <v>10.857452575591561</v>
      </c>
      <c r="C58">
        <v>2.7425474244084391</v>
      </c>
      <c r="D58">
        <v>1.1458616546360114</v>
      </c>
      <c r="F58">
        <v>63</v>
      </c>
      <c r="G58">
        <v>13.4</v>
      </c>
    </row>
    <row r="59" spans="1:7" x14ac:dyDescent="0.35">
      <c r="A59">
        <v>33</v>
      </c>
      <c r="B59">
        <v>14.148922758102401</v>
      </c>
      <c r="C59">
        <v>0.45107724189759857</v>
      </c>
      <c r="D59">
        <v>0.18846423954944688</v>
      </c>
      <c r="F59">
        <v>65</v>
      </c>
      <c r="G59">
        <v>13.6</v>
      </c>
    </row>
    <row r="60" spans="1:7" x14ac:dyDescent="0.35">
      <c r="A60">
        <v>34</v>
      </c>
      <c r="B60">
        <v>11.379935658704408</v>
      </c>
      <c r="C60">
        <v>0.62006434129559196</v>
      </c>
      <c r="D60">
        <v>0.25906861109284568</v>
      </c>
      <c r="F60">
        <v>67</v>
      </c>
      <c r="G60">
        <v>13.6</v>
      </c>
    </row>
    <row r="61" spans="1:7" x14ac:dyDescent="0.35">
      <c r="A61">
        <v>35</v>
      </c>
      <c r="B61">
        <v>13.983290890156367</v>
      </c>
      <c r="C61">
        <v>-0.58329089015636626</v>
      </c>
      <c r="D61">
        <v>-0.24370432342582071</v>
      </c>
      <c r="F61">
        <v>69</v>
      </c>
      <c r="G61">
        <v>14.4</v>
      </c>
    </row>
    <row r="62" spans="1:7" x14ac:dyDescent="0.35">
      <c r="A62">
        <v>36</v>
      </c>
      <c r="B62">
        <v>14.22089410117899</v>
      </c>
      <c r="C62">
        <v>1.6791058988210104</v>
      </c>
      <c r="D62">
        <v>0.70154595920875906</v>
      </c>
      <c r="F62">
        <v>71</v>
      </c>
      <c r="G62">
        <v>14.6</v>
      </c>
    </row>
    <row r="63" spans="1:7" x14ac:dyDescent="0.35">
      <c r="A63">
        <v>37</v>
      </c>
      <c r="B63">
        <v>11.157006478778396</v>
      </c>
      <c r="C63">
        <v>2.4429935212216041</v>
      </c>
      <c r="D63">
        <v>1.0207052660523646</v>
      </c>
      <c r="F63">
        <v>73</v>
      </c>
      <c r="G63">
        <v>14.7</v>
      </c>
    </row>
    <row r="64" spans="1:7" x14ac:dyDescent="0.35">
      <c r="A64">
        <v>38</v>
      </c>
      <c r="B64">
        <v>13.855600457391626</v>
      </c>
      <c r="C64">
        <v>-1.7556004573916262</v>
      </c>
      <c r="D64">
        <v>-0.73350609257756794</v>
      </c>
      <c r="F64">
        <v>75</v>
      </c>
      <c r="G64">
        <v>14.7</v>
      </c>
    </row>
    <row r="65" spans="1:7" x14ac:dyDescent="0.35">
      <c r="A65">
        <v>39</v>
      </c>
      <c r="B65">
        <v>11.778733948462614</v>
      </c>
      <c r="C65">
        <v>-7.8733948462614833E-2</v>
      </c>
      <c r="D65">
        <v>-3.2895771157305742E-2</v>
      </c>
      <c r="F65">
        <v>77</v>
      </c>
      <c r="G65">
        <v>14.8</v>
      </c>
    </row>
    <row r="66" spans="1:7" x14ac:dyDescent="0.35">
      <c r="A66">
        <v>40</v>
      </c>
      <c r="B66">
        <v>14.801806207135078</v>
      </c>
      <c r="C66">
        <v>0.89819379286492129</v>
      </c>
      <c r="D66">
        <v>0.37527366583204691</v>
      </c>
      <c r="F66">
        <v>79</v>
      </c>
      <c r="G66">
        <v>15.5</v>
      </c>
    </row>
    <row r="67" spans="1:7" x14ac:dyDescent="0.35">
      <c r="A67">
        <v>41</v>
      </c>
      <c r="B67">
        <v>12.708957171550267</v>
      </c>
      <c r="C67">
        <v>-0.20895717155026716</v>
      </c>
      <c r="D67">
        <v>-8.730423700596382E-2</v>
      </c>
      <c r="F67">
        <v>81</v>
      </c>
      <c r="G67">
        <v>15.7</v>
      </c>
    </row>
    <row r="68" spans="1:7" x14ac:dyDescent="0.35">
      <c r="A68">
        <v>42</v>
      </c>
      <c r="B68">
        <v>15.558122806587869</v>
      </c>
      <c r="C68">
        <v>-5.8122806587869391E-2</v>
      </c>
      <c r="D68">
        <v>-2.4284245638242882E-2</v>
      </c>
      <c r="F68">
        <v>83</v>
      </c>
      <c r="G68">
        <v>15.7</v>
      </c>
    </row>
    <row r="69" spans="1:7" x14ac:dyDescent="0.35">
      <c r="A69">
        <v>43</v>
      </c>
      <c r="B69">
        <v>12.088470187680537</v>
      </c>
      <c r="C69">
        <v>3.7115298123194638</v>
      </c>
      <c r="D69">
        <v>1.5507114495540968</v>
      </c>
      <c r="F69">
        <v>85</v>
      </c>
      <c r="G69">
        <v>15.8</v>
      </c>
    </row>
    <row r="70" spans="1:7" x14ac:dyDescent="0.35">
      <c r="A70">
        <v>44</v>
      </c>
      <c r="B70">
        <v>10.671011249440653</v>
      </c>
      <c r="C70">
        <v>-1.0710112494406534</v>
      </c>
      <c r="D70">
        <v>-0.44747839599621864</v>
      </c>
      <c r="F70">
        <v>87</v>
      </c>
      <c r="G70">
        <v>15.9</v>
      </c>
    </row>
    <row r="71" spans="1:7" x14ac:dyDescent="0.35">
      <c r="A71">
        <v>45</v>
      </c>
      <c r="B71">
        <v>11.15258597785637</v>
      </c>
      <c r="C71">
        <v>-0.55258597785637065</v>
      </c>
      <c r="D71">
        <v>-0.2308755273581955</v>
      </c>
      <c r="F71">
        <v>89</v>
      </c>
      <c r="G71">
        <v>17</v>
      </c>
    </row>
    <row r="72" spans="1:7" x14ac:dyDescent="0.35">
      <c r="A72">
        <v>46</v>
      </c>
      <c r="B72">
        <v>12.557052100872401</v>
      </c>
      <c r="C72">
        <v>-2.3570521008724015</v>
      </c>
      <c r="D72">
        <v>-0.98479814654490605</v>
      </c>
      <c r="F72">
        <v>91</v>
      </c>
      <c r="G72">
        <v>17.100000000000001</v>
      </c>
    </row>
    <row r="73" spans="1:7" x14ac:dyDescent="0.35">
      <c r="A73">
        <v>47</v>
      </c>
      <c r="B73">
        <v>9.9856930226674407</v>
      </c>
      <c r="C73">
        <v>1.31430697733256</v>
      </c>
      <c r="D73">
        <v>0.54912959912472081</v>
      </c>
      <c r="F73">
        <v>93</v>
      </c>
      <c r="G73">
        <v>17.3</v>
      </c>
    </row>
    <row r="74" spans="1:7" x14ac:dyDescent="0.35">
      <c r="A74">
        <v>48</v>
      </c>
      <c r="B74">
        <v>13.729451814140557</v>
      </c>
      <c r="C74">
        <v>3.2705481858594432</v>
      </c>
      <c r="D74">
        <v>1.3664652514164104</v>
      </c>
      <c r="F74">
        <v>95</v>
      </c>
      <c r="G74">
        <v>17.3</v>
      </c>
    </row>
    <row r="75" spans="1:7" x14ac:dyDescent="0.35">
      <c r="A75">
        <v>49</v>
      </c>
      <c r="B75">
        <v>12.296174498038839</v>
      </c>
      <c r="C75">
        <v>-1.8961744980388389</v>
      </c>
      <c r="D75">
        <v>-0.79223922564257931</v>
      </c>
      <c r="F75">
        <v>97</v>
      </c>
      <c r="G75">
        <v>17.3</v>
      </c>
    </row>
    <row r="76" spans="1:7" ht="15" thickBot="1" x14ac:dyDescent="0.4">
      <c r="A76" s="54">
        <v>50</v>
      </c>
      <c r="B76" s="54">
        <v>13.142787209565174</v>
      </c>
      <c r="C76" s="54">
        <v>-3.742787209565174</v>
      </c>
      <c r="D76" s="54">
        <v>-1.5637710789369179</v>
      </c>
      <c r="F76" s="54">
        <v>99</v>
      </c>
      <c r="G76" s="54">
        <v>21.2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4F0BF-7DFC-4F9F-8FD0-93C32C458BC1}">
  <sheetPr codeName="Sheet82"/>
  <dimension ref="A1:G74"/>
  <sheetViews>
    <sheetView workbookViewId="0"/>
  </sheetViews>
  <sheetFormatPr defaultRowHeight="14.5" x14ac:dyDescent="0.35"/>
  <cols>
    <col min="1" max="1" width="17.453125" customWidth="1"/>
    <col min="2" max="2" width="16.81640625" customWidth="1"/>
    <col min="3" max="3" width="12.54296875" customWidth="1"/>
    <col min="4" max="4" width="17.26953125" customWidth="1"/>
    <col min="6" max="7" width="12.1796875" customWidth="1"/>
  </cols>
  <sheetData>
    <row r="1" spans="1:7" x14ac:dyDescent="0.35">
      <c r="A1" t="s">
        <v>39</v>
      </c>
    </row>
    <row r="2" spans="1:7" ht="15" thickBot="1" x14ac:dyDescent="0.4"/>
    <row r="3" spans="1:7" x14ac:dyDescent="0.35">
      <c r="A3" s="48" t="s">
        <v>48</v>
      </c>
      <c r="B3" s="48"/>
    </row>
    <row r="4" spans="1:7" x14ac:dyDescent="0.35">
      <c r="A4" t="s">
        <v>53</v>
      </c>
      <c r="B4">
        <v>0.56442956793415189</v>
      </c>
    </row>
    <row r="5" spans="1:7" x14ac:dyDescent="0.35">
      <c r="A5" t="s">
        <v>57</v>
      </c>
      <c r="B5">
        <v>0.31858073715833335</v>
      </c>
    </row>
    <row r="6" spans="1:7" x14ac:dyDescent="0.35">
      <c r="A6" t="s">
        <v>62</v>
      </c>
      <c r="B6">
        <v>0.30438450251579863</v>
      </c>
    </row>
    <row r="7" spans="1:7" x14ac:dyDescent="0.35">
      <c r="A7" t="s">
        <v>66</v>
      </c>
      <c r="B7">
        <v>2.4512321956459466</v>
      </c>
    </row>
    <row r="8" spans="1:7" ht="15" thickBot="1" x14ac:dyDescent="0.4">
      <c r="A8" s="54" t="s">
        <v>72</v>
      </c>
      <c r="B8" s="54">
        <v>50</v>
      </c>
    </row>
    <row r="10" spans="1:7" ht="15" thickBot="1" x14ac:dyDescent="0.4">
      <c r="A10" t="s">
        <v>79</v>
      </c>
    </row>
    <row r="11" spans="1:7" x14ac:dyDescent="0.35">
      <c r="A11" s="59"/>
      <c r="B11" s="59" t="s">
        <v>83</v>
      </c>
      <c r="C11" s="59" t="s">
        <v>84</v>
      </c>
      <c r="D11" s="59" t="s">
        <v>85</v>
      </c>
      <c r="E11" s="59" t="s">
        <v>58</v>
      </c>
      <c r="F11" s="59" t="s">
        <v>86</v>
      </c>
    </row>
    <row r="12" spans="1:7" x14ac:dyDescent="0.35">
      <c r="A12" t="s">
        <v>90</v>
      </c>
      <c r="B12">
        <v>1</v>
      </c>
      <c r="C12">
        <v>134.83891470537998</v>
      </c>
      <c r="D12">
        <v>134.83891470537998</v>
      </c>
      <c r="E12">
        <v>22.441213827489335</v>
      </c>
      <c r="F12">
        <v>1.9607327286956678E-5</v>
      </c>
    </row>
    <row r="13" spans="1:7" x14ac:dyDescent="0.35">
      <c r="A13" t="s">
        <v>95</v>
      </c>
      <c r="B13">
        <v>48</v>
      </c>
      <c r="C13">
        <v>288.40988529461998</v>
      </c>
      <c r="D13">
        <v>6.0085392769712493</v>
      </c>
    </row>
    <row r="14" spans="1:7" ht="15" thickBot="1" x14ac:dyDescent="0.4">
      <c r="A14" s="54" t="s">
        <v>99</v>
      </c>
      <c r="B14" s="54">
        <v>49</v>
      </c>
      <c r="C14" s="54">
        <v>423.24879999999996</v>
      </c>
      <c r="D14" s="54"/>
      <c r="E14" s="54"/>
      <c r="F14" s="54"/>
    </row>
    <row r="15" spans="1:7" ht="15" thickBot="1" x14ac:dyDescent="0.4"/>
    <row r="16" spans="1:7" x14ac:dyDescent="0.35">
      <c r="A16" s="59"/>
      <c r="B16" s="59" t="s">
        <v>106</v>
      </c>
      <c r="C16" s="59" t="s">
        <v>66</v>
      </c>
      <c r="D16" s="59" t="s">
        <v>107</v>
      </c>
      <c r="E16" s="59" t="s">
        <v>108</v>
      </c>
      <c r="F16" s="59" t="s">
        <v>109</v>
      </c>
      <c r="G16" s="59" t="s">
        <v>110</v>
      </c>
    </row>
    <row r="17" spans="1:7" x14ac:dyDescent="0.35">
      <c r="A17" t="s">
        <v>113</v>
      </c>
      <c r="B17">
        <v>4.2690992314261393</v>
      </c>
      <c r="C17">
        <v>1.8197942130118463</v>
      </c>
      <c r="D17">
        <v>2.3459241714812227</v>
      </c>
      <c r="E17">
        <v>2.3158321935178951E-2</v>
      </c>
      <c r="F17">
        <v>0.61015773502108672</v>
      </c>
      <c r="G17">
        <v>7.928040727831192</v>
      </c>
    </row>
    <row r="18" spans="1:7" ht="15" thickBot="1" x14ac:dyDescent="0.4">
      <c r="A18" s="54" t="s">
        <v>35</v>
      </c>
      <c r="B18" s="54">
        <v>1.2390777113578131</v>
      </c>
      <c r="C18" s="54">
        <v>0.26156243574638349</v>
      </c>
      <c r="D18" s="54">
        <v>4.7372158307902028</v>
      </c>
      <c r="E18" s="54">
        <v>1.9607327286956929E-5</v>
      </c>
      <c r="F18" s="54">
        <v>0.71317118675727975</v>
      </c>
      <c r="G18" s="54">
        <v>1.7649842359583463</v>
      </c>
    </row>
    <row r="22" spans="1:7" x14ac:dyDescent="0.35">
      <c r="A22" t="s">
        <v>171</v>
      </c>
      <c r="F22" t="s">
        <v>172</v>
      </c>
    </row>
    <row r="23" spans="1:7" ht="15" thickBot="1" x14ac:dyDescent="0.4"/>
    <row r="24" spans="1:7" x14ac:dyDescent="0.35">
      <c r="A24" s="59" t="s">
        <v>173</v>
      </c>
      <c r="B24" s="59" t="s">
        <v>179</v>
      </c>
      <c r="C24" s="59" t="s">
        <v>175</v>
      </c>
      <c r="D24" s="59" t="s">
        <v>176</v>
      </c>
      <c r="F24" s="59" t="s">
        <v>177</v>
      </c>
      <c r="G24" s="59" t="s">
        <v>34</v>
      </c>
    </row>
    <row r="25" spans="1:7" x14ac:dyDescent="0.35">
      <c r="A25">
        <v>1</v>
      </c>
      <c r="B25">
        <v>15.420798633646458</v>
      </c>
      <c r="C25">
        <v>0.27920136635354176</v>
      </c>
      <c r="D25">
        <v>0.11508282346329814</v>
      </c>
      <c r="F25">
        <v>1</v>
      </c>
      <c r="G25">
        <v>7.6</v>
      </c>
    </row>
    <row r="26" spans="1:7" x14ac:dyDescent="0.35">
      <c r="A26">
        <v>2</v>
      </c>
      <c r="B26">
        <v>12.81873543979505</v>
      </c>
      <c r="C26">
        <v>-4.41873543979505</v>
      </c>
      <c r="D26">
        <v>-1.8213397634488406</v>
      </c>
      <c r="F26">
        <v>3</v>
      </c>
      <c r="G26">
        <v>8.1</v>
      </c>
    </row>
    <row r="27" spans="1:7" x14ac:dyDescent="0.35">
      <c r="A27">
        <v>3</v>
      </c>
      <c r="B27">
        <v>12.199196584116144</v>
      </c>
      <c r="C27">
        <v>2.5008034158838548</v>
      </c>
      <c r="D27">
        <v>1.0307955214737214</v>
      </c>
      <c r="F27">
        <v>5</v>
      </c>
      <c r="G27">
        <v>8.4</v>
      </c>
    </row>
    <row r="28" spans="1:7" x14ac:dyDescent="0.35">
      <c r="A28">
        <v>4</v>
      </c>
      <c r="B28">
        <v>14.80125977796755</v>
      </c>
      <c r="C28">
        <v>2.4987402220324508</v>
      </c>
      <c r="D28">
        <v>1.0299451023770219</v>
      </c>
      <c r="F28">
        <v>7</v>
      </c>
      <c r="G28">
        <v>8.6999999999999993</v>
      </c>
    </row>
    <row r="29" spans="1:7" x14ac:dyDescent="0.35">
      <c r="A29">
        <v>5</v>
      </c>
      <c r="B29">
        <v>10.464487788215205</v>
      </c>
      <c r="C29">
        <v>2.8355122117847955</v>
      </c>
      <c r="D29">
        <v>1.168757716191299</v>
      </c>
      <c r="F29">
        <v>9</v>
      </c>
      <c r="G29">
        <v>9.1</v>
      </c>
    </row>
    <row r="30" spans="1:7" x14ac:dyDescent="0.35">
      <c r="A30">
        <v>6</v>
      </c>
      <c r="B30">
        <v>11.331842186165673</v>
      </c>
      <c r="C30">
        <v>6.8157813834327285E-2</v>
      </c>
      <c r="D30">
        <v>2.8093679338259177E-2</v>
      </c>
      <c r="F30">
        <v>11</v>
      </c>
      <c r="G30">
        <v>9.3000000000000007</v>
      </c>
    </row>
    <row r="31" spans="1:7" x14ac:dyDescent="0.35">
      <c r="A31">
        <v>7</v>
      </c>
      <c r="B31">
        <v>11.951381041844581</v>
      </c>
      <c r="C31">
        <v>-2.65138104184458</v>
      </c>
      <c r="D31">
        <v>-1.0928614725551276</v>
      </c>
      <c r="F31">
        <v>13</v>
      </c>
      <c r="G31">
        <v>9.4</v>
      </c>
    </row>
    <row r="32" spans="1:7" x14ac:dyDescent="0.35">
      <c r="A32">
        <v>8</v>
      </c>
      <c r="B32">
        <v>14.55344423569599</v>
      </c>
      <c r="C32">
        <v>-4.5534442356959897</v>
      </c>
      <c r="D32">
        <v>-1.8768648089745521</v>
      </c>
      <c r="F32">
        <v>15</v>
      </c>
      <c r="G32">
        <v>9.6</v>
      </c>
    </row>
    <row r="33" spans="1:7" x14ac:dyDescent="0.35">
      <c r="A33">
        <v>9</v>
      </c>
      <c r="B33">
        <v>13.314366524338174</v>
      </c>
      <c r="C33">
        <v>-0.11436652433817507</v>
      </c>
      <c r="D33">
        <v>-4.7140251147106293E-2</v>
      </c>
      <c r="F33">
        <v>17</v>
      </c>
      <c r="G33">
        <v>9.6</v>
      </c>
    </row>
    <row r="34" spans="1:7" x14ac:dyDescent="0.35">
      <c r="A34">
        <v>10</v>
      </c>
      <c r="B34">
        <v>14.305628693424424</v>
      </c>
      <c r="C34">
        <v>0.39437130657557518</v>
      </c>
      <c r="D34">
        <v>0.16255423118580817</v>
      </c>
      <c r="F34">
        <v>19</v>
      </c>
      <c r="G34">
        <v>10</v>
      </c>
    </row>
    <row r="35" spans="1:7" x14ac:dyDescent="0.35">
      <c r="A35">
        <v>11</v>
      </c>
      <c r="B35">
        <v>11.207934415029893</v>
      </c>
      <c r="C35">
        <v>-2.1079344150298933</v>
      </c>
      <c r="D35">
        <v>-0.86886051929243557</v>
      </c>
      <c r="F35">
        <v>21</v>
      </c>
      <c r="G35">
        <v>10</v>
      </c>
    </row>
    <row r="36" spans="1:7" x14ac:dyDescent="0.35">
      <c r="A36">
        <v>12</v>
      </c>
      <c r="B36">
        <v>12.694827668659268</v>
      </c>
      <c r="C36">
        <v>-9.4827668659268838E-2</v>
      </c>
      <c r="D36">
        <v>-3.9086613343904682E-2</v>
      </c>
      <c r="F36">
        <v>23</v>
      </c>
      <c r="G36">
        <v>10.199999999999999</v>
      </c>
    </row>
    <row r="37" spans="1:7" x14ac:dyDescent="0.35">
      <c r="A37">
        <v>13</v>
      </c>
      <c r="B37">
        <v>13.314366524338174</v>
      </c>
      <c r="C37">
        <v>-1.1143665243381751</v>
      </c>
      <c r="D37">
        <v>-0.45932599710643396</v>
      </c>
      <c r="F37">
        <v>25</v>
      </c>
      <c r="G37">
        <v>10.4</v>
      </c>
    </row>
    <row r="38" spans="1:7" x14ac:dyDescent="0.35">
      <c r="A38">
        <v>14</v>
      </c>
      <c r="B38">
        <v>14.181720922288644</v>
      </c>
      <c r="C38">
        <v>-1.0817209222886444</v>
      </c>
      <c r="D38">
        <v>-0.44586994527335683</v>
      </c>
      <c r="F38">
        <v>27</v>
      </c>
      <c r="G38">
        <v>10.6</v>
      </c>
    </row>
    <row r="39" spans="1:7" x14ac:dyDescent="0.35">
      <c r="A39">
        <v>15</v>
      </c>
      <c r="B39">
        <v>10.588395559350985</v>
      </c>
      <c r="C39">
        <v>0.91160444064901469</v>
      </c>
      <c r="D39">
        <v>0.37575035638874976</v>
      </c>
      <c r="F39">
        <v>29</v>
      </c>
      <c r="G39">
        <v>10.8</v>
      </c>
    </row>
    <row r="40" spans="1:7" x14ac:dyDescent="0.35">
      <c r="A40">
        <v>16</v>
      </c>
      <c r="B40">
        <v>13.066550982066612</v>
      </c>
      <c r="C40">
        <v>-1.7665509820666117</v>
      </c>
      <c r="D40">
        <v>-0.72814713431830924</v>
      </c>
      <c r="F40">
        <v>31</v>
      </c>
      <c r="G40">
        <v>11.3</v>
      </c>
    </row>
    <row r="41" spans="1:7" x14ac:dyDescent="0.35">
      <c r="A41">
        <v>17</v>
      </c>
      <c r="B41">
        <v>13.562182066609738</v>
      </c>
      <c r="C41">
        <v>3.7378179333902626</v>
      </c>
      <c r="D41">
        <v>1.5406752731346181</v>
      </c>
      <c r="F41">
        <v>33</v>
      </c>
      <c r="G41">
        <v>11.3</v>
      </c>
    </row>
    <row r="42" spans="1:7" x14ac:dyDescent="0.35">
      <c r="A42">
        <v>18</v>
      </c>
      <c r="B42">
        <v>16.535968573868487</v>
      </c>
      <c r="C42">
        <v>0.76403142613151331</v>
      </c>
      <c r="D42">
        <v>0.3149228633163868</v>
      </c>
      <c r="F42">
        <v>35</v>
      </c>
      <c r="G42">
        <v>11.3</v>
      </c>
    </row>
    <row r="43" spans="1:7" x14ac:dyDescent="0.35">
      <c r="A43">
        <v>19</v>
      </c>
      <c r="B43">
        <v>12.075288812980361</v>
      </c>
      <c r="C43">
        <v>0.22471118701963988</v>
      </c>
      <c r="D43">
        <v>9.2622748247096251E-2</v>
      </c>
      <c r="F43">
        <v>37</v>
      </c>
      <c r="G43">
        <v>11.4</v>
      </c>
    </row>
    <row r="44" spans="1:7" x14ac:dyDescent="0.35">
      <c r="A44">
        <v>20</v>
      </c>
      <c r="B44">
        <v>14.181720922288644</v>
      </c>
      <c r="C44">
        <v>-6.0817209222886444</v>
      </c>
      <c r="D44">
        <v>-2.5067986750699953</v>
      </c>
      <c r="F44">
        <v>39</v>
      </c>
      <c r="G44">
        <v>11.5</v>
      </c>
    </row>
    <row r="45" spans="1:7" x14ac:dyDescent="0.35">
      <c r="A45">
        <v>21</v>
      </c>
      <c r="B45">
        <v>10.216672245943641</v>
      </c>
      <c r="C45">
        <v>-0.21667224594364143</v>
      </c>
      <c r="D45">
        <v>-8.9309211322962753E-2</v>
      </c>
      <c r="F45">
        <v>41</v>
      </c>
      <c r="G45">
        <v>11.7</v>
      </c>
    </row>
    <row r="46" spans="1:7" x14ac:dyDescent="0.35">
      <c r="A46">
        <v>22</v>
      </c>
      <c r="B46">
        <v>13.438274295473956</v>
      </c>
      <c r="C46">
        <v>0.96172570452604411</v>
      </c>
      <c r="D46">
        <v>0.39640962692832743</v>
      </c>
      <c r="F46">
        <v>43</v>
      </c>
      <c r="G46">
        <v>12</v>
      </c>
    </row>
    <row r="47" spans="1:7" x14ac:dyDescent="0.35">
      <c r="A47">
        <v>23</v>
      </c>
      <c r="B47">
        <v>10.712303330486767</v>
      </c>
      <c r="C47">
        <v>-1.1123033304867675</v>
      </c>
      <c r="D47">
        <v>-0.45847557800973288</v>
      </c>
      <c r="F47">
        <v>45</v>
      </c>
      <c r="G47">
        <v>12.1</v>
      </c>
    </row>
    <row r="48" spans="1:7" x14ac:dyDescent="0.35">
      <c r="A48">
        <v>24</v>
      </c>
      <c r="B48">
        <v>17.403322971818959</v>
      </c>
      <c r="C48">
        <v>3.7966770281810405</v>
      </c>
      <c r="D48">
        <v>1.5649361530274455</v>
      </c>
      <c r="F48">
        <v>47</v>
      </c>
      <c r="G48">
        <v>12.2</v>
      </c>
    </row>
    <row r="49" spans="1:7" x14ac:dyDescent="0.35">
      <c r="A49">
        <v>25</v>
      </c>
      <c r="B49">
        <v>13.438274295473956</v>
      </c>
      <c r="C49">
        <v>-3.8274295473955888E-2</v>
      </c>
      <c r="D49">
        <v>-1.5776119031000228E-2</v>
      </c>
      <c r="F49">
        <v>49</v>
      </c>
      <c r="G49">
        <v>12.3</v>
      </c>
    </row>
    <row r="50" spans="1:7" x14ac:dyDescent="0.35">
      <c r="A50">
        <v>26</v>
      </c>
      <c r="B50">
        <v>11.455749957301455</v>
      </c>
      <c r="C50">
        <v>3.3442500426985458</v>
      </c>
      <c r="D50">
        <v>1.3784521985242135</v>
      </c>
      <c r="F50">
        <v>51</v>
      </c>
      <c r="G50">
        <v>12.5</v>
      </c>
    </row>
    <row r="51" spans="1:7" x14ac:dyDescent="0.35">
      <c r="A51">
        <v>27</v>
      </c>
      <c r="B51">
        <v>11.207934415029893</v>
      </c>
      <c r="C51">
        <v>-0.40793441502989225</v>
      </c>
      <c r="D51">
        <v>-0.16814475116157812</v>
      </c>
      <c r="F51">
        <v>53</v>
      </c>
      <c r="G51">
        <v>12.6</v>
      </c>
    </row>
    <row r="52" spans="1:7" x14ac:dyDescent="0.35">
      <c r="A52">
        <v>28</v>
      </c>
      <c r="B52">
        <v>12.199196584116144</v>
      </c>
      <c r="C52">
        <v>-0.89919658411614378</v>
      </c>
      <c r="D52">
        <v>-0.37063601478799207</v>
      </c>
      <c r="F52">
        <v>55</v>
      </c>
      <c r="G52">
        <v>13.1</v>
      </c>
    </row>
    <row r="53" spans="1:7" x14ac:dyDescent="0.35">
      <c r="A53">
        <v>29</v>
      </c>
      <c r="B53">
        <v>11.827473270708799</v>
      </c>
      <c r="C53">
        <v>-4.2274732707087992</v>
      </c>
      <c r="D53">
        <v>-1.7425042236102253</v>
      </c>
      <c r="F53">
        <v>57</v>
      </c>
      <c r="G53">
        <v>13.2</v>
      </c>
    </row>
    <row r="54" spans="1:7" x14ac:dyDescent="0.35">
      <c r="A54">
        <v>30</v>
      </c>
      <c r="B54">
        <v>11.084026643894111</v>
      </c>
      <c r="C54">
        <v>-2.3840266438941118</v>
      </c>
      <c r="D54">
        <v>-0.98266180060040687</v>
      </c>
      <c r="F54">
        <v>59</v>
      </c>
      <c r="G54">
        <v>13.3</v>
      </c>
    </row>
    <row r="55" spans="1:7" x14ac:dyDescent="0.35">
      <c r="A55">
        <v>31</v>
      </c>
      <c r="B55">
        <v>11.455749957301455</v>
      </c>
      <c r="C55">
        <v>5.6442500426985465</v>
      </c>
      <c r="D55">
        <v>2.3264794142306675</v>
      </c>
      <c r="F55">
        <v>61</v>
      </c>
      <c r="G55">
        <v>13.4</v>
      </c>
    </row>
    <row r="56" spans="1:7" x14ac:dyDescent="0.35">
      <c r="A56">
        <v>32</v>
      </c>
      <c r="B56">
        <v>11.207934415029893</v>
      </c>
      <c r="C56">
        <v>2.3920655849701067</v>
      </c>
      <c r="D56">
        <v>0.98597533752453892</v>
      </c>
      <c r="F56">
        <v>63</v>
      </c>
      <c r="G56">
        <v>13.4</v>
      </c>
    </row>
    <row r="57" spans="1:7" x14ac:dyDescent="0.35">
      <c r="A57">
        <v>33</v>
      </c>
      <c r="B57">
        <v>14.305628693424424</v>
      </c>
      <c r="C57">
        <v>0.29437130657557553</v>
      </c>
      <c r="D57">
        <v>0.12133565658987554</v>
      </c>
      <c r="F57">
        <v>65</v>
      </c>
      <c r="G57">
        <v>13.6</v>
      </c>
    </row>
    <row r="58" spans="1:7" x14ac:dyDescent="0.35">
      <c r="A58">
        <v>34</v>
      </c>
      <c r="B58">
        <v>11.455749957301455</v>
      </c>
      <c r="C58">
        <v>0.54425004269854504</v>
      </c>
      <c r="D58">
        <v>0.22433210983809573</v>
      </c>
      <c r="F58">
        <v>67</v>
      </c>
      <c r="G58">
        <v>13.6</v>
      </c>
    </row>
    <row r="59" spans="1:7" x14ac:dyDescent="0.35">
      <c r="A59">
        <v>35</v>
      </c>
      <c r="B59">
        <v>13.933905380017082</v>
      </c>
      <c r="C59">
        <v>-0.53390538001708165</v>
      </c>
      <c r="D59">
        <v>-0.22006818733403913</v>
      </c>
      <c r="F59">
        <v>69</v>
      </c>
      <c r="G59">
        <v>14.4</v>
      </c>
    </row>
    <row r="60" spans="1:7" x14ac:dyDescent="0.35">
      <c r="A60">
        <v>36</v>
      </c>
      <c r="B60">
        <v>14.181720922288644</v>
      </c>
      <c r="C60">
        <v>1.7182790777113564</v>
      </c>
      <c r="D60">
        <v>0.70825014341276105</v>
      </c>
      <c r="F60">
        <v>71</v>
      </c>
      <c r="G60">
        <v>14.6</v>
      </c>
    </row>
    <row r="61" spans="1:7" x14ac:dyDescent="0.35">
      <c r="A61">
        <v>37</v>
      </c>
      <c r="B61">
        <v>11.084026643894111</v>
      </c>
      <c r="C61">
        <v>2.5159733561058886</v>
      </c>
      <c r="D61">
        <v>1.0370483546002989</v>
      </c>
      <c r="F61">
        <v>73</v>
      </c>
      <c r="G61">
        <v>14.7</v>
      </c>
    </row>
    <row r="62" spans="1:7" x14ac:dyDescent="0.35">
      <c r="A62">
        <v>38</v>
      </c>
      <c r="B62">
        <v>13.686089837745518</v>
      </c>
      <c r="C62">
        <v>-1.5860898377455186</v>
      </c>
      <c r="D62">
        <v>-0.65376362292964563</v>
      </c>
      <c r="F62">
        <v>75</v>
      </c>
      <c r="G62">
        <v>14.7</v>
      </c>
    </row>
    <row r="63" spans="1:7" x14ac:dyDescent="0.35">
      <c r="A63">
        <v>39</v>
      </c>
      <c r="B63">
        <v>11.827473270708799</v>
      </c>
      <c r="C63">
        <v>-0.12747327070879955</v>
      </c>
      <c r="D63">
        <v>-5.2542665176981855E-2</v>
      </c>
      <c r="F63">
        <v>77</v>
      </c>
      <c r="G63">
        <v>14.8</v>
      </c>
    </row>
    <row r="64" spans="1:7" x14ac:dyDescent="0.35">
      <c r="A64">
        <v>40</v>
      </c>
      <c r="B64">
        <v>14.67735200683177</v>
      </c>
      <c r="C64">
        <v>1.0226479931682295</v>
      </c>
      <c r="D64">
        <v>0.42152092591785612</v>
      </c>
      <c r="F64">
        <v>79</v>
      </c>
      <c r="G64">
        <v>15.5</v>
      </c>
    </row>
    <row r="65" spans="1:7" x14ac:dyDescent="0.35">
      <c r="A65">
        <v>41</v>
      </c>
      <c r="B65">
        <v>12.81873543979505</v>
      </c>
      <c r="C65">
        <v>-0.31873543979505037</v>
      </c>
      <c r="D65">
        <v>-0.13137820501559722</v>
      </c>
      <c r="F65">
        <v>81</v>
      </c>
      <c r="G65">
        <v>15.7</v>
      </c>
    </row>
    <row r="66" spans="1:7" x14ac:dyDescent="0.35">
      <c r="A66">
        <v>42</v>
      </c>
      <c r="B66">
        <v>15.049075320239112</v>
      </c>
      <c r="C66">
        <v>0.45092467976088813</v>
      </c>
      <c r="D66">
        <v>0.18586472549871261</v>
      </c>
      <c r="F66">
        <v>83</v>
      </c>
      <c r="G66">
        <v>15.7</v>
      </c>
    </row>
    <row r="67" spans="1:7" x14ac:dyDescent="0.35">
      <c r="A67">
        <v>43</v>
      </c>
      <c r="B67">
        <v>11.951381041844581</v>
      </c>
      <c r="C67">
        <v>3.84861895815542</v>
      </c>
      <c r="D67">
        <v>1.5863458761805023</v>
      </c>
      <c r="F67">
        <v>85</v>
      </c>
      <c r="G67">
        <v>15.8</v>
      </c>
    </row>
    <row r="68" spans="1:7" x14ac:dyDescent="0.35">
      <c r="A68">
        <v>44</v>
      </c>
      <c r="B68">
        <v>10.588395559350985</v>
      </c>
      <c r="C68">
        <v>-0.98839555935098566</v>
      </c>
      <c r="D68">
        <v>-0.40740256093397298</v>
      </c>
      <c r="F68">
        <v>87</v>
      </c>
      <c r="G68">
        <v>15.9</v>
      </c>
    </row>
    <row r="69" spans="1:7" x14ac:dyDescent="0.35">
      <c r="A69">
        <v>45</v>
      </c>
      <c r="B69">
        <v>11.084026643894111</v>
      </c>
      <c r="C69">
        <v>-0.48402664389411143</v>
      </c>
      <c r="D69">
        <v>-0.19950888327768418</v>
      </c>
      <c r="F69">
        <v>89</v>
      </c>
      <c r="G69">
        <v>17</v>
      </c>
    </row>
    <row r="70" spans="1:7" x14ac:dyDescent="0.35">
      <c r="A70">
        <v>46</v>
      </c>
      <c r="B70">
        <v>13.066550982066612</v>
      </c>
      <c r="C70">
        <v>-2.8665509820666131</v>
      </c>
      <c r="D70">
        <v>-1.1815514548735702</v>
      </c>
      <c r="F70">
        <v>91</v>
      </c>
      <c r="G70">
        <v>17.100000000000001</v>
      </c>
    </row>
    <row r="71" spans="1:7" x14ac:dyDescent="0.35">
      <c r="A71">
        <v>47</v>
      </c>
      <c r="B71">
        <v>10.092764474807861</v>
      </c>
      <c r="C71">
        <v>1.2072355251921394</v>
      </c>
      <c r="D71">
        <v>0.49760527549992267</v>
      </c>
      <c r="F71">
        <v>93</v>
      </c>
      <c r="G71">
        <v>17.3</v>
      </c>
    </row>
    <row r="72" spans="1:7" x14ac:dyDescent="0.35">
      <c r="A72">
        <v>48</v>
      </c>
      <c r="B72">
        <v>13.438274295473956</v>
      </c>
      <c r="C72">
        <v>3.5617257045260438</v>
      </c>
      <c r="D72">
        <v>1.4680925664225792</v>
      </c>
      <c r="F72">
        <v>95</v>
      </c>
      <c r="G72">
        <v>17.3</v>
      </c>
    </row>
    <row r="73" spans="1:7" x14ac:dyDescent="0.35">
      <c r="A73">
        <v>49</v>
      </c>
      <c r="B73">
        <v>12.199196584116144</v>
      </c>
      <c r="C73">
        <v>-1.7991965841161441</v>
      </c>
      <c r="D73">
        <v>-0.74160318615138709</v>
      </c>
      <c r="F73">
        <v>97</v>
      </c>
      <c r="G73">
        <v>17.3</v>
      </c>
    </row>
    <row r="74" spans="1:7" ht="15" thickBot="1" x14ac:dyDescent="0.4">
      <c r="A74" s="54">
        <v>50</v>
      </c>
      <c r="B74" s="54">
        <v>12.94264321093083</v>
      </c>
      <c r="C74" s="54">
        <v>-3.5426432109308301</v>
      </c>
      <c r="D74" s="54">
        <v>-1.4602270345652721</v>
      </c>
      <c r="F74" s="54">
        <v>99</v>
      </c>
      <c r="G74" s="54">
        <v>21.2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4D1AE-5F7D-472F-939F-F39EE6F2DA92}">
  <sheetPr codeName="Sheet88"/>
  <dimension ref="A1:G36"/>
  <sheetViews>
    <sheetView workbookViewId="0"/>
  </sheetViews>
  <sheetFormatPr defaultRowHeight="14.5" x14ac:dyDescent="0.35"/>
  <cols>
    <col min="1" max="1" width="17.7265625" customWidth="1"/>
    <col min="2" max="2" width="14.54296875" customWidth="1"/>
    <col min="3" max="3" width="13.453125" customWidth="1"/>
    <col min="4" max="4" width="17" customWidth="1"/>
    <col min="6" max="6" width="13.26953125" customWidth="1"/>
    <col min="7" max="7" width="11.1796875" customWidth="1"/>
  </cols>
  <sheetData>
    <row r="1" spans="1:7" x14ac:dyDescent="0.35">
      <c r="A1" t="s">
        <v>39</v>
      </c>
    </row>
    <row r="2" spans="1:7" ht="15" thickBot="1" x14ac:dyDescent="0.4"/>
    <row r="3" spans="1:7" x14ac:dyDescent="0.35">
      <c r="A3" s="48" t="s">
        <v>48</v>
      </c>
      <c r="B3" s="48"/>
    </row>
    <row r="4" spans="1:7" x14ac:dyDescent="0.35">
      <c r="A4" t="s">
        <v>53</v>
      </c>
      <c r="B4">
        <v>0.92233072739359667</v>
      </c>
    </row>
    <row r="5" spans="1:7" x14ac:dyDescent="0.35">
      <c r="A5" t="s">
        <v>57</v>
      </c>
      <c r="B5">
        <v>0.85069397069440122</v>
      </c>
    </row>
    <row r="6" spans="1:7" x14ac:dyDescent="0.35">
      <c r="A6" t="s">
        <v>62</v>
      </c>
      <c r="B6">
        <v>0.81336746336800148</v>
      </c>
    </row>
    <row r="7" spans="1:7" x14ac:dyDescent="0.35">
      <c r="A7" t="s">
        <v>66</v>
      </c>
      <c r="B7">
        <v>5.8880844651320681</v>
      </c>
    </row>
    <row r="8" spans="1:7" ht="15" thickBot="1" x14ac:dyDescent="0.4">
      <c r="A8" s="54" t="s">
        <v>72</v>
      </c>
      <c r="B8" s="54">
        <v>11</v>
      </c>
    </row>
    <row r="10" spans="1:7" ht="15" thickBot="1" x14ac:dyDescent="0.4">
      <c r="A10" t="s">
        <v>79</v>
      </c>
    </row>
    <row r="11" spans="1:7" x14ac:dyDescent="0.35">
      <c r="A11" s="59"/>
      <c r="B11" s="59" t="s">
        <v>83</v>
      </c>
      <c r="C11" s="59" t="s">
        <v>84</v>
      </c>
      <c r="D11" s="59" t="s">
        <v>85</v>
      </c>
      <c r="E11" s="59" t="s">
        <v>58</v>
      </c>
      <c r="F11" s="59" t="s">
        <v>86</v>
      </c>
    </row>
    <row r="12" spans="1:7" x14ac:dyDescent="0.35">
      <c r="A12" t="s">
        <v>90</v>
      </c>
      <c r="B12">
        <v>2</v>
      </c>
      <c r="C12">
        <v>1580.2800542881264</v>
      </c>
      <c r="D12">
        <v>790.1400271440632</v>
      </c>
      <c r="E12">
        <v>22.790612667173818</v>
      </c>
      <c r="F12">
        <v>4.9694621069852531E-4</v>
      </c>
    </row>
    <row r="13" spans="1:7" x14ac:dyDescent="0.35">
      <c r="A13" t="s">
        <v>95</v>
      </c>
      <c r="B13">
        <v>8</v>
      </c>
      <c r="C13">
        <v>277.35630934823678</v>
      </c>
      <c r="D13">
        <v>34.669538668529597</v>
      </c>
    </row>
    <row r="14" spans="1:7" ht="15" thickBot="1" x14ac:dyDescent="0.4">
      <c r="A14" s="54" t="s">
        <v>99</v>
      </c>
      <c r="B14" s="54">
        <v>10</v>
      </c>
      <c r="C14" s="54">
        <v>1857.6363636363631</v>
      </c>
      <c r="D14" s="54"/>
      <c r="E14" s="54"/>
      <c r="F14" s="54"/>
    </row>
    <row r="15" spans="1:7" ht="15" thickBot="1" x14ac:dyDescent="0.4"/>
    <row r="16" spans="1:7" x14ac:dyDescent="0.35">
      <c r="A16" s="59"/>
      <c r="B16" s="59" t="s">
        <v>106</v>
      </c>
      <c r="C16" s="59" t="s">
        <v>66</v>
      </c>
      <c r="D16" s="59" t="s">
        <v>107</v>
      </c>
      <c r="E16" s="59" t="s">
        <v>108</v>
      </c>
      <c r="F16" s="59" t="s">
        <v>109</v>
      </c>
      <c r="G16" s="59" t="s">
        <v>110</v>
      </c>
    </row>
    <row r="17" spans="1:7" x14ac:dyDescent="0.35">
      <c r="A17" t="s">
        <v>113</v>
      </c>
      <c r="B17">
        <v>1.7514036585681438</v>
      </c>
      <c r="C17">
        <v>6.9602026710152867</v>
      </c>
      <c r="D17">
        <v>0.25163112934363246</v>
      </c>
      <c r="E17">
        <v>0.80766962414536592</v>
      </c>
      <c r="F17">
        <v>-14.298852482652197</v>
      </c>
      <c r="G17">
        <v>17.801659799788485</v>
      </c>
    </row>
    <row r="18" spans="1:7" x14ac:dyDescent="0.35">
      <c r="A18" t="s">
        <v>1</v>
      </c>
      <c r="B18">
        <v>4.8952883645113721</v>
      </c>
      <c r="C18">
        <v>0.82022977846272815</v>
      </c>
      <c r="D18">
        <v>5.9681914666474372</v>
      </c>
      <c r="E18">
        <v>3.3508360543825895E-4</v>
      </c>
      <c r="F18">
        <v>3.003835103558723</v>
      </c>
      <c r="G18">
        <v>6.7867416254640212</v>
      </c>
    </row>
    <row r="19" spans="1:7" ht="15" thickBot="1" x14ac:dyDescent="0.4">
      <c r="A19" s="54" t="s">
        <v>2</v>
      </c>
      <c r="B19" s="54">
        <v>3.7584154829361673</v>
      </c>
      <c r="C19" s="54">
        <v>0.75651098735033695</v>
      </c>
      <c r="D19" s="54">
        <v>4.9680910730720971</v>
      </c>
      <c r="E19" s="54">
        <v>1.0957202090976618E-3</v>
      </c>
      <c r="F19" s="54">
        <v>2.013898017778903</v>
      </c>
      <c r="G19" s="54">
        <v>5.5029329480934317</v>
      </c>
    </row>
    <row r="23" spans="1:7" x14ac:dyDescent="0.35">
      <c r="A23" t="s">
        <v>171</v>
      </c>
      <c r="F23" t="s">
        <v>172</v>
      </c>
    </row>
    <row r="24" spans="1:7" ht="15" thickBot="1" x14ac:dyDescent="0.4"/>
    <row r="25" spans="1:7" x14ac:dyDescent="0.35">
      <c r="A25" s="59" t="s">
        <v>173</v>
      </c>
      <c r="B25" s="59" t="s">
        <v>174</v>
      </c>
      <c r="C25" s="59" t="s">
        <v>175</v>
      </c>
      <c r="D25" s="59" t="s">
        <v>176</v>
      </c>
      <c r="F25" s="59" t="s">
        <v>177</v>
      </c>
      <c r="G25" s="59" t="s">
        <v>3</v>
      </c>
    </row>
    <row r="26" spans="1:7" x14ac:dyDescent="0.35">
      <c r="A26">
        <v>1</v>
      </c>
      <c r="B26">
        <v>54.81049962482858</v>
      </c>
      <c r="C26">
        <v>10.18950037517142</v>
      </c>
      <c r="D26">
        <v>1.934790136806559</v>
      </c>
      <c r="F26">
        <v>4.5454545454545459</v>
      </c>
      <c r="G26">
        <v>25</v>
      </c>
    </row>
    <row r="27" spans="1:7" x14ac:dyDescent="0.35">
      <c r="A27">
        <v>2</v>
      </c>
      <c r="B27">
        <v>42.746177132655433</v>
      </c>
      <c r="C27">
        <v>-4.7461771326554327</v>
      </c>
      <c r="D27">
        <v>-0.90120774971207374</v>
      </c>
      <c r="F27">
        <v>13.636363636363637</v>
      </c>
      <c r="G27">
        <v>33</v>
      </c>
    </row>
    <row r="28" spans="1:7" x14ac:dyDescent="0.35">
      <c r="A28">
        <v>3</v>
      </c>
      <c r="B28">
        <v>56.295169344614344</v>
      </c>
      <c r="C28">
        <v>-5.2951693446143437</v>
      </c>
      <c r="D28">
        <v>-1.005450811469049</v>
      </c>
      <c r="F28">
        <v>22.72727272727273</v>
      </c>
      <c r="G28">
        <v>38</v>
      </c>
    </row>
    <row r="29" spans="1:7" x14ac:dyDescent="0.35">
      <c r="A29">
        <v>4</v>
      </c>
      <c r="B29">
        <v>44.672126057595285</v>
      </c>
      <c r="C29">
        <v>-6.6721260575952854</v>
      </c>
      <c r="D29">
        <v>-1.2669084069343504</v>
      </c>
      <c r="F29">
        <v>31.81818181818182</v>
      </c>
      <c r="G29">
        <v>38</v>
      </c>
    </row>
    <row r="30" spans="1:7" x14ac:dyDescent="0.35">
      <c r="A30">
        <v>5</v>
      </c>
      <c r="B30">
        <v>57.084245387978996</v>
      </c>
      <c r="C30">
        <v>-2.0842453879789957</v>
      </c>
      <c r="D30">
        <v>-0.39575811088563606</v>
      </c>
      <c r="F30">
        <v>40.909090909090914</v>
      </c>
      <c r="G30">
        <v>43</v>
      </c>
    </row>
    <row r="31" spans="1:7" x14ac:dyDescent="0.35">
      <c r="A31">
        <v>6</v>
      </c>
      <c r="B31">
        <v>41.261507412869676</v>
      </c>
      <c r="C31">
        <v>1.7384925871303238</v>
      </c>
      <c r="D31">
        <v>0.33010630419987413</v>
      </c>
      <c r="F31">
        <v>50.000000000000007</v>
      </c>
      <c r="G31">
        <v>49</v>
      </c>
    </row>
    <row r="32" spans="1:7" x14ac:dyDescent="0.35">
      <c r="A32">
        <v>7</v>
      </c>
      <c r="B32">
        <v>21.332557116613632</v>
      </c>
      <c r="C32">
        <v>3.6674428833863679</v>
      </c>
      <c r="D32">
        <v>0.69637686410684085</v>
      </c>
      <c r="F32">
        <v>59.090909090909093</v>
      </c>
      <c r="G32">
        <v>51</v>
      </c>
    </row>
    <row r="33" spans="1:7" x14ac:dyDescent="0.35">
      <c r="A33">
        <v>8</v>
      </c>
      <c r="B33">
        <v>34.092473285207895</v>
      </c>
      <c r="C33">
        <v>-1.0924732852078947</v>
      </c>
      <c r="D33">
        <v>-0.20743966427395458</v>
      </c>
      <c r="F33">
        <v>68.181818181818187</v>
      </c>
      <c r="G33">
        <v>51</v>
      </c>
    </row>
    <row r="34" spans="1:7" x14ac:dyDescent="0.35">
      <c r="A34">
        <v>9</v>
      </c>
      <c r="B34">
        <v>67.222618955212283</v>
      </c>
      <c r="C34">
        <v>3.7773810447877167</v>
      </c>
      <c r="D34">
        <v>0.71725200641080289</v>
      </c>
      <c r="F34">
        <v>77.27272727272728</v>
      </c>
      <c r="G34">
        <v>55</v>
      </c>
    </row>
    <row r="35" spans="1:7" x14ac:dyDescent="0.35">
      <c r="A35">
        <v>10</v>
      </c>
      <c r="B35">
        <v>46.156795777381042</v>
      </c>
      <c r="C35">
        <v>4.843204222618958</v>
      </c>
      <c r="D35">
        <v>0.91963132788101942</v>
      </c>
      <c r="F35">
        <v>86.363636363636374</v>
      </c>
      <c r="G35">
        <v>65</v>
      </c>
    </row>
    <row r="36" spans="1:7" ht="15" thickBot="1" x14ac:dyDescent="0.4">
      <c r="A36" s="54">
        <v>11</v>
      </c>
      <c r="B36" s="54">
        <v>53.325829905042831</v>
      </c>
      <c r="C36" s="54">
        <v>-4.3258299050428306</v>
      </c>
      <c r="D36" s="54">
        <v>-0.82139189613003172</v>
      </c>
      <c r="F36" s="54">
        <v>95.454545454545467</v>
      </c>
      <c r="G36" s="54">
        <v>71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5483-34FB-4277-9AF6-492A0E94736B}">
  <sheetPr codeName="Sheet93"/>
  <dimension ref="A1:AL58"/>
  <sheetViews>
    <sheetView workbookViewId="0"/>
  </sheetViews>
  <sheetFormatPr defaultRowHeight="14.5" x14ac:dyDescent="0.35"/>
  <cols>
    <col min="1" max="1" width="13.1796875" customWidth="1"/>
    <col min="2" max="5" width="10.26953125" customWidth="1"/>
    <col min="6" max="6" width="6.7265625" customWidth="1"/>
    <col min="7" max="11" width="13.54296875" customWidth="1"/>
    <col min="12" max="12" width="18" customWidth="1"/>
    <col min="13" max="13" width="17.1796875" customWidth="1"/>
    <col min="14" max="19" width="13.453125" customWidth="1"/>
    <col min="20" max="20" width="9.1796875" customWidth="1"/>
    <col min="21" max="21" width="17.81640625" customWidth="1"/>
    <col min="22" max="27" width="14.26953125" customWidth="1"/>
    <col min="28" max="28" width="9.1796875" customWidth="1"/>
    <col min="30" max="32" width="10.1796875" customWidth="1"/>
    <col min="33" max="33" width="3" customWidth="1"/>
    <col min="34" max="34" width="27.453125" customWidth="1"/>
  </cols>
  <sheetData>
    <row r="1" spans="1:38" x14ac:dyDescent="0.35">
      <c r="A1" s="1" t="s">
        <v>29</v>
      </c>
      <c r="M1" t="s">
        <v>30</v>
      </c>
      <c r="U1" t="s">
        <v>31</v>
      </c>
      <c r="AC1" t="s">
        <v>32</v>
      </c>
      <c r="AJ1" t="s">
        <v>33</v>
      </c>
    </row>
    <row r="2" spans="1:38" ht="15.75" customHeight="1" x14ac:dyDescent="0.35"/>
    <row r="3" spans="1:38" ht="15.75" customHeight="1" x14ac:dyDescent="0.35">
      <c r="A3" s="38"/>
      <c r="B3" s="39" t="s">
        <v>34</v>
      </c>
      <c r="C3" s="39" t="s">
        <v>35</v>
      </c>
      <c r="D3" s="39" t="s">
        <v>36</v>
      </c>
      <c r="E3" s="39" t="s">
        <v>37</v>
      </c>
      <c r="G3" s="40" t="s">
        <v>38</v>
      </c>
      <c r="M3" t="s">
        <v>39</v>
      </c>
      <c r="U3" t="s">
        <v>39</v>
      </c>
      <c r="AD3" s="4" t="s">
        <v>40</v>
      </c>
      <c r="AE3" s="4" t="s">
        <v>41</v>
      </c>
      <c r="AF3" s="4" t="s">
        <v>42</v>
      </c>
      <c r="AK3" s="4" t="s">
        <v>40</v>
      </c>
      <c r="AL3" s="4" t="s">
        <v>41</v>
      </c>
    </row>
    <row r="4" spans="1:38" ht="15.75" customHeight="1" thickBot="1" x14ac:dyDescent="0.4">
      <c r="A4" s="41" t="s">
        <v>43</v>
      </c>
      <c r="B4" s="42">
        <v>15.7</v>
      </c>
      <c r="C4" s="43">
        <v>9</v>
      </c>
      <c r="D4" s="44">
        <v>71.027177760140717</v>
      </c>
      <c r="E4" s="45">
        <v>448</v>
      </c>
      <c r="AC4" s="46" t="s">
        <v>44</v>
      </c>
      <c r="AD4" s="16">
        <f>O15</f>
        <v>280.69844043360786</v>
      </c>
      <c r="AE4" s="17">
        <f>W15</f>
        <v>288.40988529461998</v>
      </c>
      <c r="AF4" s="10">
        <f>AE4-AD4</f>
        <v>7.7114448610121258</v>
      </c>
      <c r="AH4" s="47" t="s">
        <v>45</v>
      </c>
      <c r="AJ4" s="46" t="s">
        <v>46</v>
      </c>
      <c r="AK4" s="16">
        <f>N10</f>
        <v>50</v>
      </c>
      <c r="AL4" s="10">
        <f>AK4</f>
        <v>50</v>
      </c>
    </row>
    <row r="5" spans="1:38" ht="15.75" customHeight="1" x14ac:dyDescent="0.35">
      <c r="A5" s="41" t="s">
        <v>47</v>
      </c>
      <c r="B5" s="42">
        <v>8.4</v>
      </c>
      <c r="C5" s="43">
        <v>6.9</v>
      </c>
      <c r="D5" s="44">
        <v>70.62318863808899</v>
      </c>
      <c r="E5" s="45">
        <v>661.2</v>
      </c>
      <c r="G5" s="39" t="s">
        <v>35</v>
      </c>
      <c r="H5" s="39" t="s">
        <v>36</v>
      </c>
      <c r="I5" s="39" t="s">
        <v>37</v>
      </c>
      <c r="J5" s="39" t="s">
        <v>34</v>
      </c>
      <c r="M5" s="48" t="s">
        <v>48</v>
      </c>
      <c r="N5" s="48"/>
      <c r="U5" s="48" t="s">
        <v>48</v>
      </c>
      <c r="V5" s="48"/>
      <c r="AC5" t="s">
        <v>49</v>
      </c>
      <c r="AD5" s="19">
        <f>N15</f>
        <v>46</v>
      </c>
      <c r="AE5">
        <f>V15</f>
        <v>48</v>
      </c>
      <c r="AF5" s="11">
        <f>AE5-AD5</f>
        <v>2</v>
      </c>
      <c r="AH5" s="47" t="s">
        <v>50</v>
      </c>
      <c r="AJ5" t="s">
        <v>51</v>
      </c>
      <c r="AK5" s="19">
        <f>N14</f>
        <v>3</v>
      </c>
      <c r="AL5" s="11">
        <f>V14</f>
        <v>1</v>
      </c>
    </row>
    <row r="6" spans="1:38" ht="15.75" customHeight="1" x14ac:dyDescent="0.35">
      <c r="A6" s="41" t="s">
        <v>52</v>
      </c>
      <c r="B6" s="42">
        <v>14.7</v>
      </c>
      <c r="C6" s="43">
        <v>6.4</v>
      </c>
      <c r="D6" s="44">
        <v>86.505696765320337</v>
      </c>
      <c r="E6" s="45">
        <v>482.7</v>
      </c>
      <c r="G6" s="49">
        <v>7</v>
      </c>
      <c r="H6">
        <v>80</v>
      </c>
      <c r="I6">
        <v>400</v>
      </c>
      <c r="J6" s="42">
        <f t="array" ref="J6:J8">TREND(B4:B53,C4:E53,G6:I8)</f>
        <v>12.867466231009725</v>
      </c>
      <c r="M6" t="s">
        <v>53</v>
      </c>
      <c r="N6">
        <v>0.58034505841999007</v>
      </c>
      <c r="U6" t="s">
        <v>53</v>
      </c>
      <c r="V6">
        <v>0.56442956793415189</v>
      </c>
      <c r="AC6" t="s">
        <v>54</v>
      </c>
      <c r="AD6" s="21">
        <f>AD4/AD5</f>
        <v>6.1021400094262574</v>
      </c>
      <c r="AE6" s="22"/>
      <c r="AF6" s="12">
        <f>AF4/AF5</f>
        <v>3.8557224305060629</v>
      </c>
      <c r="AH6" s="47" t="s">
        <v>55</v>
      </c>
      <c r="AJ6" t="s">
        <v>44</v>
      </c>
      <c r="AK6" s="19">
        <f>O15</f>
        <v>280.69844043360786</v>
      </c>
      <c r="AL6" s="11">
        <f>W15</f>
        <v>288.40988529461998</v>
      </c>
    </row>
    <row r="7" spans="1:38" ht="15.75" customHeight="1" x14ac:dyDescent="0.35">
      <c r="A7" s="41" t="s">
        <v>56</v>
      </c>
      <c r="B7" s="42">
        <v>17.3</v>
      </c>
      <c r="C7" s="43">
        <v>8.5</v>
      </c>
      <c r="D7" s="44">
        <v>80.783955956979611</v>
      </c>
      <c r="E7" s="45">
        <v>529.4</v>
      </c>
      <c r="G7" s="49">
        <v>7.5</v>
      </c>
      <c r="H7">
        <v>70</v>
      </c>
      <c r="I7">
        <v>500</v>
      </c>
      <c r="J7" s="42">
        <v>13.286031725599845</v>
      </c>
      <c r="M7" t="s">
        <v>57</v>
      </c>
      <c r="N7">
        <v>0.33680038683250163</v>
      </c>
      <c r="U7" t="s">
        <v>57</v>
      </c>
      <c r="V7">
        <v>0.31858073715833335</v>
      </c>
      <c r="AC7" t="s">
        <v>58</v>
      </c>
      <c r="AF7" s="11">
        <f>AF6/AD6</f>
        <v>0.63186397305698494</v>
      </c>
      <c r="AH7" s="47" t="s">
        <v>59</v>
      </c>
      <c r="AJ7" t="s">
        <v>60</v>
      </c>
      <c r="AK7" s="16">
        <f>AK4*LN(AK6/AK4)+2*(AK5+1)</f>
        <v>94.262896096712964</v>
      </c>
      <c r="AL7" s="10">
        <f>AL4*LN(AL6/AL4)+2*(AL5+1)</f>
        <v>91.617983786443077</v>
      </c>
    </row>
    <row r="8" spans="1:38" ht="15.75" customHeight="1" x14ac:dyDescent="0.35">
      <c r="A8" s="41" t="s">
        <v>61</v>
      </c>
      <c r="B8" s="42">
        <v>13.3</v>
      </c>
      <c r="C8" s="43">
        <v>5</v>
      </c>
      <c r="D8" s="44">
        <v>76.640052174481781</v>
      </c>
      <c r="E8" s="45">
        <v>522.6</v>
      </c>
      <c r="G8" s="51">
        <v>8</v>
      </c>
      <c r="H8" s="22">
        <v>75</v>
      </c>
      <c r="I8" s="22">
        <v>450</v>
      </c>
      <c r="J8" s="50">
        <v>14.036276218092199</v>
      </c>
      <c r="M8" t="s">
        <v>62</v>
      </c>
      <c r="N8">
        <v>0.29354823814766479</v>
      </c>
      <c r="U8" t="s">
        <v>62</v>
      </c>
      <c r="V8">
        <v>0.30438450251579863</v>
      </c>
      <c r="AC8" s="52" t="s">
        <v>63</v>
      </c>
      <c r="AF8" s="11">
        <v>0.05</v>
      </c>
      <c r="AJ8" t="s">
        <v>64</v>
      </c>
      <c r="AK8" s="19">
        <f>AK7+2*(AK5+2)*(AK5+3)/(AK4-AK5-3)</f>
        <v>95.626532460349324</v>
      </c>
      <c r="AL8" s="11">
        <f>AL7+2*(AL5+2)*(AL5+3)/(AL4-AL5-3)</f>
        <v>92.139722916877858</v>
      </c>
    </row>
    <row r="9" spans="1:38" ht="15.75" customHeight="1" x14ac:dyDescent="0.35">
      <c r="A9" s="41" t="s">
        <v>65</v>
      </c>
      <c r="B9" s="42">
        <v>11.4</v>
      </c>
      <c r="C9" s="43">
        <v>5.7</v>
      </c>
      <c r="D9" s="44">
        <v>89.734092175332663</v>
      </c>
      <c r="E9" s="45">
        <v>347.8</v>
      </c>
      <c r="M9" t="s">
        <v>66</v>
      </c>
      <c r="N9">
        <v>2.4702510013005274</v>
      </c>
      <c r="U9" t="s">
        <v>66</v>
      </c>
      <c r="V9">
        <v>2.4512321956459466</v>
      </c>
      <c r="AC9" s="46" t="s">
        <v>67</v>
      </c>
      <c r="AF9" s="11">
        <f>FDIST(AF7,AF5,AD5)</f>
        <v>0.53615051955111592</v>
      </c>
      <c r="AH9" s="47" t="s">
        <v>68</v>
      </c>
      <c r="AJ9" t="s">
        <v>69</v>
      </c>
      <c r="AK9" s="21">
        <f>AK4*LN(AK6/AK4)+LN(AK4)*(AK5+1)</f>
        <v>101.91098811842555</v>
      </c>
      <c r="AL9" s="12">
        <f>AL4*LN(AL6/AL4)+LN(AL4)*(AL5+1)</f>
        <v>95.442029797299369</v>
      </c>
    </row>
    <row r="10" spans="1:38" ht="15.75" customHeight="1" thickBot="1" x14ac:dyDescent="0.4">
      <c r="A10" s="41" t="s">
        <v>70</v>
      </c>
      <c r="B10" s="42">
        <v>9.3000000000000007</v>
      </c>
      <c r="C10" s="43">
        <v>6.2</v>
      </c>
      <c r="D10" s="44">
        <v>84.278652322083644</v>
      </c>
      <c r="E10" s="45">
        <v>256</v>
      </c>
      <c r="G10" s="53" t="s">
        <v>71</v>
      </c>
      <c r="H10" s="53"/>
      <c r="I10" s="53"/>
      <c r="J10" s="53"/>
      <c r="K10" s="53"/>
      <c r="L10" s="53"/>
      <c r="M10" s="54" t="s">
        <v>72</v>
      </c>
      <c r="N10" s="54">
        <v>50</v>
      </c>
      <c r="U10" s="54" t="s">
        <v>72</v>
      </c>
      <c r="V10" s="54">
        <v>50</v>
      </c>
      <c r="AC10" s="52" t="s">
        <v>73</v>
      </c>
      <c r="AF10" s="55" t="str">
        <f>IF(AF9&lt;AF8,"yes","no")</f>
        <v>no</v>
      </c>
      <c r="AH10" s="47" t="s">
        <v>74</v>
      </c>
    </row>
    <row r="11" spans="1:38" ht="15.75" customHeight="1" x14ac:dyDescent="0.35">
      <c r="A11" s="41" t="s">
        <v>75</v>
      </c>
      <c r="B11" s="56">
        <v>10</v>
      </c>
      <c r="C11" s="43">
        <v>8.3000000000000007</v>
      </c>
      <c r="D11" s="44">
        <v>74.266056727126113</v>
      </c>
      <c r="E11" s="45">
        <v>689.2</v>
      </c>
      <c r="G11" s="53"/>
      <c r="H11" s="53"/>
      <c r="I11" s="53"/>
      <c r="J11" s="53"/>
      <c r="K11" s="53"/>
      <c r="L11" s="53"/>
      <c r="AJ11" t="s">
        <v>76</v>
      </c>
    </row>
    <row r="12" spans="1:38" ht="15.75" customHeight="1" thickBot="1" x14ac:dyDescent="0.4">
      <c r="A12" s="41" t="s">
        <v>77</v>
      </c>
      <c r="B12" s="42">
        <v>13.2</v>
      </c>
      <c r="C12" s="43">
        <v>7.3</v>
      </c>
      <c r="D12" s="44">
        <v>79.811068541941054</v>
      </c>
      <c r="E12" s="45">
        <v>722.6</v>
      </c>
      <c r="G12" s="53"/>
      <c r="H12" s="57" t="str">
        <f>E3</f>
        <v>Crime</v>
      </c>
      <c r="I12" s="57" t="str">
        <f>D3</f>
        <v>White</v>
      </c>
      <c r="J12" s="57" t="str">
        <f>C3</f>
        <v>Infant Mort</v>
      </c>
      <c r="K12" s="57" t="s">
        <v>78</v>
      </c>
      <c r="L12" s="53"/>
      <c r="M12" t="s">
        <v>79</v>
      </c>
      <c r="U12" t="s">
        <v>79</v>
      </c>
    </row>
    <row r="13" spans="1:38" ht="15.75" customHeight="1" x14ac:dyDescent="0.35">
      <c r="A13" s="41" t="s">
        <v>80</v>
      </c>
      <c r="B13" s="42">
        <v>14.7</v>
      </c>
      <c r="C13" s="43">
        <v>8.1</v>
      </c>
      <c r="D13" s="44">
        <v>65.387718279566343</v>
      </c>
      <c r="E13" s="45">
        <v>493.2</v>
      </c>
      <c r="G13" s="53" t="s">
        <v>81</v>
      </c>
      <c r="H13" s="58">
        <f t="array" ref="H13:K17">LINEST(B4:B53,C4:E53,TRUE,TRUE)</f>
        <v>1.4214989878583481E-3</v>
      </c>
      <c r="I13" s="58">
        <v>3.6326923072065739E-2</v>
      </c>
      <c r="J13" s="58">
        <v>1.279369653049887</v>
      </c>
      <c r="K13" s="58">
        <v>0.43712521875191612</v>
      </c>
      <c r="L13" s="53" t="s">
        <v>82</v>
      </c>
      <c r="M13" s="59"/>
      <c r="N13" s="59" t="s">
        <v>83</v>
      </c>
      <c r="O13" s="59" t="s">
        <v>84</v>
      </c>
      <c r="P13" s="59" t="s">
        <v>85</v>
      </c>
      <c r="Q13" s="59" t="s">
        <v>58</v>
      </c>
      <c r="R13" s="59" t="s">
        <v>86</v>
      </c>
      <c r="U13" s="59"/>
      <c r="V13" s="59" t="s">
        <v>83</v>
      </c>
      <c r="W13" s="59" t="s">
        <v>84</v>
      </c>
      <c r="X13" s="59" t="s">
        <v>85</v>
      </c>
      <c r="Y13" s="59" t="s">
        <v>58</v>
      </c>
      <c r="Z13" s="59" t="s">
        <v>86</v>
      </c>
      <c r="AD13" s="4" t="s">
        <v>40</v>
      </c>
      <c r="AE13" s="4" t="s">
        <v>41</v>
      </c>
      <c r="AF13" s="4" t="s">
        <v>42</v>
      </c>
      <c r="AJ13" t="s">
        <v>60</v>
      </c>
      <c r="AK13" s="16">
        <f>[2]!RegAIC(C4:E53,B4:B53)</f>
        <v>94.262896096712964</v>
      </c>
      <c r="AL13" s="18">
        <f>[2]!RegAIC(C4:C53,B4:B53)</f>
        <v>91.617983786443077</v>
      </c>
    </row>
    <row r="14" spans="1:38" ht="15.75" customHeight="1" x14ac:dyDescent="0.4">
      <c r="A14" s="41" t="s">
        <v>87</v>
      </c>
      <c r="B14" s="42">
        <v>9.1</v>
      </c>
      <c r="C14" s="43">
        <v>5.6</v>
      </c>
      <c r="D14" s="44">
        <v>29.667333748383395</v>
      </c>
      <c r="E14" s="45">
        <v>272.8</v>
      </c>
      <c r="G14" s="53" t="s">
        <v>88</v>
      </c>
      <c r="H14" s="58">
        <v>2.2421016620427178E-3</v>
      </c>
      <c r="I14" s="58">
        <v>3.3602531929280269E-2</v>
      </c>
      <c r="J14" s="58">
        <v>0.3006729090126502</v>
      </c>
      <c r="K14" s="58">
        <v>3.9875336904973384</v>
      </c>
      <c r="L14" s="53" t="s">
        <v>89</v>
      </c>
      <c r="M14" t="s">
        <v>90</v>
      </c>
      <c r="N14">
        <v>3</v>
      </c>
      <c r="O14">
        <v>142.5503595663921</v>
      </c>
      <c r="P14">
        <v>47.516786522130701</v>
      </c>
      <c r="Q14">
        <v>7.7869053231701217</v>
      </c>
      <c r="R14">
        <v>2.6221319906024227E-4</v>
      </c>
      <c r="U14" t="s">
        <v>90</v>
      </c>
      <c r="V14">
        <v>1</v>
      </c>
      <c r="W14">
        <v>134.83891470537998</v>
      </c>
      <c r="X14">
        <v>134.83891470537998</v>
      </c>
      <c r="Y14">
        <v>22.441213827489335</v>
      </c>
      <c r="Z14">
        <v>1.9607327286956678E-5</v>
      </c>
      <c r="AC14" s="46" t="s">
        <v>91</v>
      </c>
      <c r="AD14" s="16">
        <f>N7</f>
        <v>0.33680038683250163</v>
      </c>
      <c r="AE14" s="17">
        <f>V7</f>
        <v>0.31858073715833335</v>
      </c>
      <c r="AF14" s="10">
        <f>AD14-AE14</f>
        <v>1.8219649674168281E-2</v>
      </c>
      <c r="AH14" s="47" t="s">
        <v>92</v>
      </c>
      <c r="AJ14" t="s">
        <v>64</v>
      </c>
      <c r="AK14" s="19">
        <f>[2]!RegAICc(C4:E53,B4:B53)</f>
        <v>95.626532460349324</v>
      </c>
      <c r="AL14" s="20">
        <f>[2]!RegAICc(C4:C53,B4:B53)</f>
        <v>92.139722916877858</v>
      </c>
    </row>
    <row r="15" spans="1:38" ht="15.75" customHeight="1" x14ac:dyDescent="0.4">
      <c r="A15" s="41" t="s">
        <v>93</v>
      </c>
      <c r="B15" s="42">
        <v>12.6</v>
      </c>
      <c r="C15" s="43">
        <v>6.8</v>
      </c>
      <c r="D15" s="44">
        <v>94.600660447193093</v>
      </c>
      <c r="E15" s="45">
        <v>239.4</v>
      </c>
      <c r="G15" s="53" t="s">
        <v>57</v>
      </c>
      <c r="H15" s="58">
        <v>0.33680038683250163</v>
      </c>
      <c r="I15" s="58">
        <v>2.4702510013005274</v>
      </c>
      <c r="J15" s="58" t="e">
        <v>#N/A</v>
      </c>
      <c r="K15" s="58" t="e">
        <v>#N/A</v>
      </c>
      <c r="L15" s="53" t="s">
        <v>94</v>
      </c>
      <c r="M15" t="s">
        <v>95</v>
      </c>
      <c r="N15">
        <v>46</v>
      </c>
      <c r="O15">
        <v>280.69844043360786</v>
      </c>
      <c r="P15">
        <v>6.1021400094262574</v>
      </c>
      <c r="U15" t="s">
        <v>95</v>
      </c>
      <c r="V15">
        <v>48</v>
      </c>
      <c r="W15">
        <v>288.40988529461998</v>
      </c>
      <c r="X15">
        <v>6.0085392769712493</v>
      </c>
      <c r="AC15" t="s">
        <v>49</v>
      </c>
      <c r="AD15" s="21">
        <f>N15</f>
        <v>46</v>
      </c>
      <c r="AE15" s="22">
        <f>V15</f>
        <v>48</v>
      </c>
      <c r="AF15" s="12">
        <f>AE15-AD15</f>
        <v>2</v>
      </c>
      <c r="AH15" s="47" t="s">
        <v>96</v>
      </c>
      <c r="AJ15" t="s">
        <v>69</v>
      </c>
      <c r="AK15" s="21">
        <f>[2]!RegSBC(C4:E53,B4:B53)</f>
        <v>101.91098811842555</v>
      </c>
      <c r="AL15" s="23">
        <f>[2]!RegSBC(C4:C53,B4:B53)</f>
        <v>95.442029797299369</v>
      </c>
    </row>
    <row r="16" spans="1:38" ht="15.75" customHeight="1" thickBot="1" x14ac:dyDescent="0.45">
      <c r="A16" s="41" t="s">
        <v>97</v>
      </c>
      <c r="B16" s="42">
        <v>12.2</v>
      </c>
      <c r="C16" s="43">
        <v>7.3</v>
      </c>
      <c r="D16" s="44">
        <v>79.13310968601246</v>
      </c>
      <c r="E16" s="45">
        <v>533.20000000000005</v>
      </c>
      <c r="G16" s="53" t="s">
        <v>58</v>
      </c>
      <c r="H16" s="58">
        <v>7.7869053231701217</v>
      </c>
      <c r="I16" s="58">
        <v>46</v>
      </c>
      <c r="J16" s="58" t="e">
        <v>#N/A</v>
      </c>
      <c r="K16" s="58" t="e">
        <v>#N/A</v>
      </c>
      <c r="L16" s="53" t="s">
        <v>98</v>
      </c>
      <c r="M16" s="54" t="s">
        <v>99</v>
      </c>
      <c r="N16" s="54">
        <v>49</v>
      </c>
      <c r="O16" s="54">
        <v>423.24879999999996</v>
      </c>
      <c r="P16" s="54"/>
      <c r="Q16" s="54"/>
      <c r="R16" s="54"/>
      <c r="U16" s="54" t="s">
        <v>99</v>
      </c>
      <c r="V16" s="54">
        <v>49</v>
      </c>
      <c r="W16" s="54">
        <v>423.24879999999996</v>
      </c>
      <c r="X16" s="54"/>
      <c r="Y16" s="54"/>
      <c r="Z16" s="54"/>
      <c r="AC16" t="s">
        <v>58</v>
      </c>
      <c r="AF16" s="11">
        <f>AF14*AD15/(AF15*(1-AD14))</f>
        <v>0.63186397305698405</v>
      </c>
      <c r="AH16" s="47" t="s">
        <v>100</v>
      </c>
    </row>
    <row r="17" spans="1:38" ht="15.75" customHeight="1" thickBot="1" x14ac:dyDescent="0.45">
      <c r="A17" s="41" t="s">
        <v>101</v>
      </c>
      <c r="B17" s="42">
        <v>13.1</v>
      </c>
      <c r="C17" s="43">
        <v>8</v>
      </c>
      <c r="D17" s="44">
        <v>88.000000627274659</v>
      </c>
      <c r="E17" s="45">
        <v>333.6</v>
      </c>
      <c r="G17" s="53" t="s">
        <v>102</v>
      </c>
      <c r="H17" s="58">
        <v>142.5503595663921</v>
      </c>
      <c r="I17" s="58">
        <v>280.69844043360786</v>
      </c>
      <c r="J17" s="58" t="e">
        <v>#N/A</v>
      </c>
      <c r="K17" s="58" t="e">
        <v>#N/A</v>
      </c>
      <c r="L17" s="53" t="s">
        <v>103</v>
      </c>
      <c r="AC17" s="52" t="s">
        <v>63</v>
      </c>
      <c r="AF17" s="11">
        <v>0.05</v>
      </c>
      <c r="AJ17" t="s">
        <v>104</v>
      </c>
    </row>
    <row r="18" spans="1:38" ht="15.75" customHeight="1" x14ac:dyDescent="0.35">
      <c r="A18" s="41" t="s">
        <v>105</v>
      </c>
      <c r="B18" s="42">
        <v>11.5</v>
      </c>
      <c r="C18" s="43">
        <v>5.0999999999999996</v>
      </c>
      <c r="D18" s="44">
        <v>94.170464820794294</v>
      </c>
      <c r="E18" s="45">
        <v>294.7</v>
      </c>
      <c r="M18" s="59"/>
      <c r="N18" s="59" t="s">
        <v>106</v>
      </c>
      <c r="O18" s="59" t="s">
        <v>66</v>
      </c>
      <c r="P18" s="59" t="s">
        <v>107</v>
      </c>
      <c r="Q18" s="59" t="s">
        <v>108</v>
      </c>
      <c r="R18" s="59" t="s">
        <v>109</v>
      </c>
      <c r="S18" s="59" t="s">
        <v>110</v>
      </c>
      <c r="U18" s="59"/>
      <c r="V18" s="59" t="s">
        <v>106</v>
      </c>
      <c r="W18" s="59" t="s">
        <v>66</v>
      </c>
      <c r="X18" s="59" t="s">
        <v>107</v>
      </c>
      <c r="Y18" s="59" t="s">
        <v>108</v>
      </c>
      <c r="Z18" s="59" t="s">
        <v>109</v>
      </c>
      <c r="AA18" s="59" t="s">
        <v>110</v>
      </c>
      <c r="AC18" s="46" t="s">
        <v>67</v>
      </c>
      <c r="AF18" s="11">
        <f>FDIST(AF16,AF15,AD15)</f>
        <v>0.53615051955111637</v>
      </c>
      <c r="AH18" s="47" t="s">
        <v>111</v>
      </c>
    </row>
    <row r="19" spans="1:38" ht="15.75" customHeight="1" x14ac:dyDescent="0.35">
      <c r="A19" s="41" t="s">
        <v>112</v>
      </c>
      <c r="B19" s="42">
        <v>11.3</v>
      </c>
      <c r="C19" s="43">
        <v>7.1</v>
      </c>
      <c r="D19" s="44">
        <v>88.703716524620162</v>
      </c>
      <c r="E19" s="45">
        <v>452.7</v>
      </c>
      <c r="M19" t="s">
        <v>113</v>
      </c>
      <c r="N19">
        <v>0.43712521875191612</v>
      </c>
      <c r="O19">
        <v>3.9875336904973384</v>
      </c>
      <c r="P19">
        <v>0.10962295310347495</v>
      </c>
      <c r="Q19">
        <v>0.91318525331884337</v>
      </c>
      <c r="R19">
        <v>-7.5893637973931281</v>
      </c>
      <c r="S19">
        <v>8.4636142348969603</v>
      </c>
      <c r="U19" t="s">
        <v>113</v>
      </c>
      <c r="V19">
        <v>4.2690992314261393</v>
      </c>
      <c r="W19">
        <v>1.8197942130118463</v>
      </c>
      <c r="X19">
        <v>2.3459241714812227</v>
      </c>
      <c r="Y19">
        <v>2.3158321935178951E-2</v>
      </c>
      <c r="Z19">
        <v>0.61015773502108672</v>
      </c>
      <c r="AA19">
        <v>7.928040727831192</v>
      </c>
      <c r="AC19" s="52" t="s">
        <v>73</v>
      </c>
      <c r="AF19" s="55" t="str">
        <f>IF(AF18&lt;AF17,"yes","no")</f>
        <v>no</v>
      </c>
      <c r="AH19" s="47" t="s">
        <v>114</v>
      </c>
      <c r="AJ19" t="s">
        <v>60</v>
      </c>
      <c r="AK19" s="16">
        <f>[2]!RegAIC(C4:E53,B4:B53,,TRUE)</f>
        <v>236.15674941718021</v>
      </c>
      <c r="AL19" s="18">
        <f>[2]!RegAIC(C4:C53,B4:B53,,TRUE)</f>
        <v>233.51183710691032</v>
      </c>
    </row>
    <row r="20" spans="1:38" ht="15.75" customHeight="1" thickBot="1" x14ac:dyDescent="0.4">
      <c r="A20" s="41" t="s">
        <v>115</v>
      </c>
      <c r="B20" s="42">
        <v>17.3</v>
      </c>
      <c r="C20" s="43">
        <v>7.5</v>
      </c>
      <c r="D20" s="44">
        <v>89.904327345935869</v>
      </c>
      <c r="E20" s="45">
        <v>295</v>
      </c>
      <c r="M20" t="s">
        <v>35</v>
      </c>
      <c r="N20">
        <v>1.279369653049887</v>
      </c>
      <c r="O20">
        <v>0.3006729090126502</v>
      </c>
      <c r="P20">
        <v>4.255021369404651</v>
      </c>
      <c r="Q20">
        <v>1.0162763056825428E-4</v>
      </c>
      <c r="R20">
        <v>0.67414647778402126</v>
      </c>
      <c r="S20">
        <v>1.8845928283157529</v>
      </c>
      <c r="U20" s="54" t="s">
        <v>35</v>
      </c>
      <c r="V20" s="54">
        <v>1.2390777113578131</v>
      </c>
      <c r="W20" s="54">
        <v>0.26156243574638349</v>
      </c>
      <c r="X20" s="54">
        <v>4.7372158307902028</v>
      </c>
      <c r="Y20" s="54">
        <v>1.9607327286956929E-5</v>
      </c>
      <c r="Z20" s="54">
        <v>0.71317118675727975</v>
      </c>
      <c r="AA20" s="54">
        <v>1.7649842359583463</v>
      </c>
      <c r="AJ20" t="s">
        <v>64</v>
      </c>
      <c r="AK20" s="19">
        <f>[2]!RegAICc(C4:E53,B4:B53,,TRUE)</f>
        <v>237.52038578081658</v>
      </c>
      <c r="AL20" s="20">
        <f>[2]!RegAICc(C4:C53,B4:B53,, TRUE)</f>
        <v>234.0335762373451</v>
      </c>
    </row>
    <row r="21" spans="1:38" ht="15.75" customHeight="1" x14ac:dyDescent="0.35">
      <c r="A21" s="41" t="s">
        <v>116</v>
      </c>
      <c r="B21" s="42">
        <v>17.3</v>
      </c>
      <c r="C21" s="43">
        <v>9.9</v>
      </c>
      <c r="D21" s="44">
        <v>64.839543701408999</v>
      </c>
      <c r="E21" s="45">
        <v>729.5</v>
      </c>
      <c r="M21" t="s">
        <v>36</v>
      </c>
      <c r="N21">
        <v>3.6326923072065739E-2</v>
      </c>
      <c r="O21">
        <v>3.3602531929280269E-2</v>
      </c>
      <c r="P21">
        <v>1.0810769601683352</v>
      </c>
      <c r="Q21">
        <v>0.28529815262504604</v>
      </c>
      <c r="R21">
        <v>-3.1311465560932131E-2</v>
      </c>
      <c r="S21">
        <v>0.10396531170506361</v>
      </c>
      <c r="AC21" t="s">
        <v>117</v>
      </c>
      <c r="AF21" s="60">
        <f>[2]!RSquareTest(C4:E53,C4:C53,B4:B53)</f>
        <v>0.53615051955111637</v>
      </c>
      <c r="AH21" s="47" t="s">
        <v>118</v>
      </c>
      <c r="AJ21" t="s">
        <v>69</v>
      </c>
      <c r="AK21" s="21">
        <f>[2]!RegSBC(C4:E53,B4:B53,,TRUE)</f>
        <v>243.80484143889279</v>
      </c>
      <c r="AL21" s="23">
        <f>[2]!RegSBC(C4:C53,B4:B53,,TRUE)</f>
        <v>237.33588311776663</v>
      </c>
    </row>
    <row r="22" spans="1:38" ht="15.75" customHeight="1" thickBot="1" x14ac:dyDescent="0.4">
      <c r="A22" s="41" t="s">
        <v>119</v>
      </c>
      <c r="B22" s="42">
        <v>12.3</v>
      </c>
      <c r="C22" s="43">
        <v>6.3</v>
      </c>
      <c r="D22" s="44">
        <v>96.389852756187835</v>
      </c>
      <c r="E22" s="45">
        <v>118</v>
      </c>
      <c r="M22" s="54" t="s">
        <v>37</v>
      </c>
      <c r="N22" s="54">
        <v>1.4214989878583481E-3</v>
      </c>
      <c r="O22" s="54">
        <v>2.2421016620427178E-3</v>
      </c>
      <c r="P22" s="54">
        <v>0.63400291428501021</v>
      </c>
      <c r="Q22" s="54">
        <v>0.52921921764794777</v>
      </c>
      <c r="R22" s="54">
        <v>-3.091617579997377E-3</v>
      </c>
      <c r="S22" s="54">
        <v>5.9346155557140736E-3</v>
      </c>
    </row>
    <row r="23" spans="1:38" ht="15.75" customHeight="1" x14ac:dyDescent="0.35">
      <c r="A23" s="41" t="s">
        <v>120</v>
      </c>
      <c r="B23" s="42">
        <v>8.1</v>
      </c>
      <c r="C23" s="43">
        <v>8</v>
      </c>
      <c r="D23" s="44">
        <v>63.398020838196281</v>
      </c>
      <c r="E23" s="45">
        <v>641.9</v>
      </c>
      <c r="AC23" t="s">
        <v>121</v>
      </c>
    </row>
    <row r="24" spans="1:38" ht="15.75" customHeight="1" x14ac:dyDescent="0.35">
      <c r="A24" s="41" t="s">
        <v>122</v>
      </c>
      <c r="B24" s="56">
        <v>10</v>
      </c>
      <c r="C24" s="43">
        <v>4.8</v>
      </c>
      <c r="D24" s="44">
        <v>86.203669547721617</v>
      </c>
      <c r="E24" s="45">
        <v>431.5</v>
      </c>
    </row>
    <row r="25" spans="1:38" ht="15.75" customHeight="1" x14ac:dyDescent="0.35">
      <c r="A25" s="41" t="s">
        <v>123</v>
      </c>
      <c r="B25" s="42">
        <v>14.4</v>
      </c>
      <c r="C25" s="43">
        <v>7.4</v>
      </c>
      <c r="D25" s="44">
        <v>81.183409037427396</v>
      </c>
      <c r="E25" s="45">
        <v>536</v>
      </c>
      <c r="AD25" s="4" t="s">
        <v>40</v>
      </c>
      <c r="AE25" s="4" t="s">
        <v>41</v>
      </c>
      <c r="AF25" s="4" t="s">
        <v>42</v>
      </c>
    </row>
    <row r="26" spans="1:38" ht="15.75" customHeight="1" x14ac:dyDescent="0.35">
      <c r="A26" s="41" t="s">
        <v>124</v>
      </c>
      <c r="B26" s="42">
        <v>9.6</v>
      </c>
      <c r="C26" s="43">
        <v>5.2</v>
      </c>
      <c r="D26" s="44">
        <v>89.045556531854984</v>
      </c>
      <c r="E26" s="45">
        <v>288.7</v>
      </c>
      <c r="AC26" s="46" t="s">
        <v>125</v>
      </c>
      <c r="AD26" s="16">
        <f>O14</f>
        <v>142.5503595663921</v>
      </c>
      <c r="AE26" s="17">
        <f>W14</f>
        <v>134.83891470537998</v>
      </c>
      <c r="AF26" s="10">
        <f>AD26-AE26</f>
        <v>7.7114448610121258</v>
      </c>
    </row>
    <row r="27" spans="1:38" ht="15.75" customHeight="1" x14ac:dyDescent="0.35">
      <c r="A27" s="41" t="s">
        <v>126</v>
      </c>
      <c r="B27" s="42">
        <v>21.2</v>
      </c>
      <c r="C27" s="43">
        <v>10.6</v>
      </c>
      <c r="D27" s="44">
        <v>60.598179144073846</v>
      </c>
      <c r="E27" s="45">
        <v>291.3</v>
      </c>
      <c r="AC27" t="s">
        <v>127</v>
      </c>
      <c r="AD27" s="19">
        <f>N14</f>
        <v>3</v>
      </c>
      <c r="AE27">
        <f>V14</f>
        <v>1</v>
      </c>
      <c r="AF27" s="11">
        <f>AD27-AE27</f>
        <v>2</v>
      </c>
    </row>
    <row r="28" spans="1:38" ht="15.75" customHeight="1" x14ac:dyDescent="0.35">
      <c r="A28" s="41" t="s">
        <v>128</v>
      </c>
      <c r="B28" s="42">
        <v>13.4</v>
      </c>
      <c r="C28" s="43">
        <v>7.4</v>
      </c>
      <c r="D28" s="44">
        <v>85.028888093842554</v>
      </c>
      <c r="E28" s="45">
        <v>504.9</v>
      </c>
      <c r="AC28" t="s">
        <v>54</v>
      </c>
      <c r="AD28" s="19">
        <f>P15</f>
        <v>6.1021400094262574</v>
      </c>
      <c r="AF28" s="11"/>
    </row>
    <row r="29" spans="1:38" ht="15.75" customHeight="1" x14ac:dyDescent="0.35">
      <c r="A29" s="41" t="s">
        <v>129</v>
      </c>
      <c r="B29" s="42">
        <v>14.8</v>
      </c>
      <c r="C29" s="43">
        <v>5.8</v>
      </c>
      <c r="D29" s="44">
        <v>90.467729264863962</v>
      </c>
      <c r="E29" s="45">
        <v>287.5</v>
      </c>
      <c r="AC29" t="s">
        <v>49</v>
      </c>
      <c r="AD29" s="21">
        <f>N15</f>
        <v>46</v>
      </c>
      <c r="AE29" s="22"/>
      <c r="AF29" s="12"/>
    </row>
    <row r="30" spans="1:38" ht="15.75" customHeight="1" x14ac:dyDescent="0.35">
      <c r="A30" s="41" t="s">
        <v>130</v>
      </c>
      <c r="B30" s="42">
        <v>10.8</v>
      </c>
      <c r="C30" s="43">
        <v>5.6</v>
      </c>
      <c r="D30" s="44">
        <v>91.372477335833381</v>
      </c>
      <c r="E30" s="45">
        <v>302.39999999999998</v>
      </c>
      <c r="AC30" t="s">
        <v>58</v>
      </c>
      <c r="AF30" s="11">
        <f>AF26/(AF27*AD28)</f>
        <v>0.63186397305698494</v>
      </c>
    </row>
    <row r="31" spans="1:38" ht="15.75" customHeight="1" x14ac:dyDescent="0.35">
      <c r="A31" s="41" t="s">
        <v>131</v>
      </c>
      <c r="B31" s="42">
        <v>11.3</v>
      </c>
      <c r="C31" s="43">
        <v>6.4</v>
      </c>
      <c r="D31" s="44">
        <v>80.891227371165002</v>
      </c>
      <c r="E31" s="45">
        <v>750.6</v>
      </c>
      <c r="AC31" s="52" t="s">
        <v>63</v>
      </c>
      <c r="AF31" s="11">
        <v>0.05</v>
      </c>
    </row>
    <row r="32" spans="1:38" ht="15.75" customHeight="1" x14ac:dyDescent="0.35">
      <c r="A32" s="41" t="s">
        <v>132</v>
      </c>
      <c r="B32" s="42">
        <v>7.6</v>
      </c>
      <c r="C32" s="43">
        <v>6.1</v>
      </c>
      <c r="D32" s="44">
        <v>95.487186970145373</v>
      </c>
      <c r="E32" s="45">
        <v>137.30000000000001</v>
      </c>
      <c r="AC32" s="46" t="s">
        <v>67</v>
      </c>
      <c r="AF32" s="11">
        <f>FDIST(AF30,AF27,AD29)</f>
        <v>0.53615051955111592</v>
      </c>
    </row>
    <row r="33" spans="1:32" ht="15.75" customHeight="1" x14ac:dyDescent="0.35">
      <c r="A33" s="41" t="s">
        <v>133</v>
      </c>
      <c r="B33" s="42">
        <v>8.6999999999999993</v>
      </c>
      <c r="C33" s="43">
        <v>5.5</v>
      </c>
      <c r="D33" s="44">
        <v>76.032117342828414</v>
      </c>
      <c r="E33" s="45">
        <v>329.3</v>
      </c>
      <c r="AC33" s="52" t="s">
        <v>73</v>
      </c>
      <c r="AF33" s="55" t="str">
        <f>IF(AF32&lt;AF31,"yes","no")</f>
        <v>no</v>
      </c>
    </row>
    <row r="34" spans="1:32" ht="15.75" customHeight="1" x14ac:dyDescent="0.35">
      <c r="A34" s="41" t="s">
        <v>134</v>
      </c>
      <c r="B34" s="42">
        <v>17.100000000000001</v>
      </c>
      <c r="C34" s="43">
        <v>5.8</v>
      </c>
      <c r="D34" s="44">
        <v>83.996520785584835</v>
      </c>
      <c r="E34" s="45">
        <v>664.2</v>
      </c>
    </row>
    <row r="35" spans="1:32" ht="15.75" customHeight="1" x14ac:dyDescent="0.35">
      <c r="A35" s="41" t="s">
        <v>135</v>
      </c>
      <c r="B35" s="42">
        <v>13.6</v>
      </c>
      <c r="C35" s="43">
        <v>5.6</v>
      </c>
      <c r="D35" s="44">
        <v>73.422529169257928</v>
      </c>
      <c r="E35" s="45">
        <v>414.1</v>
      </c>
    </row>
    <row r="36" spans="1:32" ht="15.75" customHeight="1" x14ac:dyDescent="0.35">
      <c r="A36" s="41" t="s">
        <v>136</v>
      </c>
      <c r="B36" s="42">
        <v>14.6</v>
      </c>
      <c r="C36" s="43">
        <v>8.1</v>
      </c>
      <c r="D36" s="44">
        <v>73.937344387272134</v>
      </c>
      <c r="E36" s="45">
        <v>466.4</v>
      </c>
    </row>
    <row r="37" spans="1:32" ht="15.75" customHeight="1" x14ac:dyDescent="0.35">
      <c r="A37" s="41" t="s">
        <v>137</v>
      </c>
      <c r="B37" s="61">
        <v>12</v>
      </c>
      <c r="C37" s="43">
        <v>5.8</v>
      </c>
      <c r="D37" s="44">
        <v>91.393509706444945</v>
      </c>
      <c r="E37" s="45">
        <v>142.4</v>
      </c>
    </row>
    <row r="38" spans="1:32" ht="15.75" customHeight="1" x14ac:dyDescent="0.35">
      <c r="A38" s="41" t="s">
        <v>138</v>
      </c>
      <c r="B38" s="42">
        <v>13.4</v>
      </c>
      <c r="C38" s="43">
        <v>7.8</v>
      </c>
      <c r="D38" s="44">
        <v>84.764237226305966</v>
      </c>
      <c r="E38" s="45">
        <v>343.2</v>
      </c>
    </row>
    <row r="39" spans="1:32" ht="15.75" customHeight="1" x14ac:dyDescent="0.35">
      <c r="A39" s="41" t="s">
        <v>139</v>
      </c>
      <c r="B39" s="42">
        <v>15.9</v>
      </c>
      <c r="C39" s="43">
        <v>8</v>
      </c>
      <c r="D39" s="44">
        <v>78.141238608693655</v>
      </c>
      <c r="E39" s="45">
        <v>499.6</v>
      </c>
    </row>
    <row r="40" spans="1:32" ht="15.75" customHeight="1" x14ac:dyDescent="0.35">
      <c r="A40" s="41" t="s">
        <v>140</v>
      </c>
      <c r="B40" s="42">
        <v>13.6</v>
      </c>
      <c r="C40" s="43">
        <v>5.5</v>
      </c>
      <c r="D40" s="44">
        <v>90.140446325387984</v>
      </c>
      <c r="E40" s="45">
        <v>287.60000000000002</v>
      </c>
    </row>
    <row r="41" spans="1:32" ht="15.75" customHeight="1" x14ac:dyDescent="0.35">
      <c r="A41" s="41" t="s">
        <v>141</v>
      </c>
      <c r="B41" s="42">
        <v>12.1</v>
      </c>
      <c r="C41" s="43">
        <v>7.6</v>
      </c>
      <c r="D41" s="44">
        <v>85.424563507935517</v>
      </c>
      <c r="E41" s="45">
        <v>416.5</v>
      </c>
    </row>
    <row r="42" spans="1:32" ht="15.75" customHeight="1" x14ac:dyDescent="0.35">
      <c r="A42" s="41" t="s">
        <v>142</v>
      </c>
      <c r="B42" s="42">
        <v>11.7</v>
      </c>
      <c r="C42" s="43">
        <v>6.1</v>
      </c>
      <c r="D42" s="44">
        <v>88.483880668602993</v>
      </c>
      <c r="E42" s="45">
        <v>227.3</v>
      </c>
    </row>
    <row r="43" spans="1:32" ht="15.75" customHeight="1" x14ac:dyDescent="0.35">
      <c r="A43" s="41" t="s">
        <v>143</v>
      </c>
      <c r="B43" s="42">
        <v>15.7</v>
      </c>
      <c r="C43" s="43">
        <v>8.4</v>
      </c>
      <c r="D43" s="44">
        <v>68.748136077503446</v>
      </c>
      <c r="E43" s="45">
        <v>788.3</v>
      </c>
    </row>
    <row r="44" spans="1:32" ht="15.75" customHeight="1" x14ac:dyDescent="0.35">
      <c r="A44" s="41" t="s">
        <v>144</v>
      </c>
      <c r="B44" s="42">
        <v>12.5</v>
      </c>
      <c r="C44" s="43">
        <v>6.9</v>
      </c>
      <c r="D44" s="44">
        <v>88.189790025789804</v>
      </c>
      <c r="E44" s="45">
        <v>169.2</v>
      </c>
    </row>
    <row r="45" spans="1:32" ht="15.75" customHeight="1" x14ac:dyDescent="0.35">
      <c r="A45" s="41" t="s">
        <v>145</v>
      </c>
      <c r="B45" s="42">
        <v>15.5</v>
      </c>
      <c r="C45" s="43">
        <v>8.6999999999999993</v>
      </c>
      <c r="D45" s="44">
        <v>80.371971305033981</v>
      </c>
      <c r="E45" s="45">
        <v>753.3</v>
      </c>
    </row>
    <row r="46" spans="1:32" ht="15.75" customHeight="1" x14ac:dyDescent="0.35">
      <c r="A46" s="41" t="s">
        <v>146</v>
      </c>
      <c r="B46" s="42">
        <v>15.8</v>
      </c>
      <c r="C46" s="43">
        <v>6.2</v>
      </c>
      <c r="D46" s="44">
        <v>82.402677784750395</v>
      </c>
      <c r="E46" s="45">
        <v>510.6</v>
      </c>
    </row>
    <row r="47" spans="1:32" ht="15.75" customHeight="1" x14ac:dyDescent="0.35">
      <c r="A47" s="41" t="s">
        <v>147</v>
      </c>
      <c r="B47" s="42">
        <v>9.6</v>
      </c>
      <c r="C47" s="43">
        <v>5.0999999999999996</v>
      </c>
      <c r="D47" s="44">
        <v>92.915461931338129</v>
      </c>
      <c r="E47" s="45">
        <v>234.8</v>
      </c>
    </row>
    <row r="48" spans="1:32" ht="15.75" customHeight="1" x14ac:dyDescent="0.35">
      <c r="A48" s="41" t="s">
        <v>148</v>
      </c>
      <c r="B48" s="42">
        <v>10.6</v>
      </c>
      <c r="C48" s="43">
        <v>5.5</v>
      </c>
      <c r="D48" s="44">
        <v>96.408807764739961</v>
      </c>
      <c r="E48" s="45">
        <v>124.3</v>
      </c>
    </row>
    <row r="49" spans="1:5" ht="15.75" customHeight="1" x14ac:dyDescent="0.35">
      <c r="A49" s="41" t="s">
        <v>149</v>
      </c>
      <c r="B49" s="42">
        <v>10.199999999999999</v>
      </c>
      <c r="C49" s="43">
        <v>7.1</v>
      </c>
      <c r="D49" s="44">
        <v>73.031896017666924</v>
      </c>
      <c r="E49" s="45">
        <v>269.7</v>
      </c>
    </row>
    <row r="50" spans="1:5" ht="15.75" customHeight="1" x14ac:dyDescent="0.35">
      <c r="A50" s="41" t="s">
        <v>150</v>
      </c>
      <c r="B50" s="42">
        <v>11.3</v>
      </c>
      <c r="C50" s="43">
        <v>4.7</v>
      </c>
      <c r="D50" s="44">
        <v>84.290902250404002</v>
      </c>
      <c r="E50" s="45">
        <v>333.1</v>
      </c>
    </row>
    <row r="51" spans="1:5" ht="15.75" customHeight="1" x14ac:dyDescent="0.35">
      <c r="A51" s="41" t="s">
        <v>151</v>
      </c>
      <c r="B51" s="61">
        <v>17</v>
      </c>
      <c r="C51" s="43">
        <v>7.4</v>
      </c>
      <c r="D51" s="44">
        <v>94.524786328554711</v>
      </c>
      <c r="E51" s="45">
        <v>275.2</v>
      </c>
    </row>
    <row r="52" spans="1:5" ht="15.75" customHeight="1" x14ac:dyDescent="0.35">
      <c r="A52" s="41" t="s">
        <v>152</v>
      </c>
      <c r="B52" s="42">
        <v>10.4</v>
      </c>
      <c r="C52" s="43">
        <v>6.4</v>
      </c>
      <c r="D52" s="44">
        <v>89.673695670212709</v>
      </c>
      <c r="E52" s="45">
        <v>290.89999999999998</v>
      </c>
    </row>
    <row r="53" spans="1:5" ht="15.75" customHeight="1" x14ac:dyDescent="0.35">
      <c r="A53" s="62" t="s">
        <v>153</v>
      </c>
      <c r="B53" s="50">
        <v>9.4</v>
      </c>
      <c r="C53" s="63">
        <v>7</v>
      </c>
      <c r="D53" s="64">
        <v>93.867286940458214</v>
      </c>
      <c r="E53" s="65">
        <v>239.3</v>
      </c>
    </row>
    <row r="54" spans="1:5" x14ac:dyDescent="0.35">
      <c r="A54" s="41"/>
      <c r="B54" s="41"/>
      <c r="C54" s="41"/>
      <c r="D54" s="41"/>
      <c r="E54" s="41"/>
    </row>
    <row r="55" spans="1:5" x14ac:dyDescent="0.35">
      <c r="A55" s="41" t="s">
        <v>154</v>
      </c>
      <c r="B55" s="41"/>
      <c r="C55" s="41"/>
      <c r="D55" s="41"/>
      <c r="E55" s="41"/>
    </row>
    <row r="56" spans="1:5" x14ac:dyDescent="0.35">
      <c r="A56" s="41" t="s">
        <v>155</v>
      </c>
      <c r="B56" s="41"/>
      <c r="C56" s="41"/>
      <c r="D56" s="41"/>
      <c r="E56" s="41"/>
    </row>
    <row r="57" spans="1:5" x14ac:dyDescent="0.35">
      <c r="A57" s="41" t="s">
        <v>156</v>
      </c>
      <c r="B57" s="41"/>
      <c r="C57" s="41"/>
      <c r="D57" s="41"/>
      <c r="E57" s="41"/>
    </row>
    <row r="58" spans="1:5" x14ac:dyDescent="0.35">
      <c r="A58" s="41" t="s">
        <v>157</v>
      </c>
      <c r="B58" s="41"/>
      <c r="C58" s="41"/>
      <c r="D58" s="41"/>
      <c r="E58" s="4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4ABC-F9D7-455E-9362-0181760D4956}">
  <sheetPr codeName="Sheet74"/>
  <dimension ref="A1:Q63"/>
  <sheetViews>
    <sheetView workbookViewId="0"/>
  </sheetViews>
  <sheetFormatPr defaultRowHeight="14.5" x14ac:dyDescent="0.35"/>
  <cols>
    <col min="1" max="1" width="13.1796875" customWidth="1"/>
    <col min="2" max="10" width="11.1796875" customWidth="1"/>
  </cols>
  <sheetData>
    <row r="1" spans="1:17" x14ac:dyDescent="0.35">
      <c r="A1" s="1" t="s">
        <v>29</v>
      </c>
    </row>
    <row r="3" spans="1:17" x14ac:dyDescent="0.35">
      <c r="A3" s="38"/>
      <c r="B3" s="39" t="s">
        <v>34</v>
      </c>
      <c r="C3" s="39" t="s">
        <v>35</v>
      </c>
      <c r="D3" s="39" t="s">
        <v>36</v>
      </c>
      <c r="E3" s="39" t="s">
        <v>37</v>
      </c>
      <c r="F3" s="39" t="s">
        <v>158</v>
      </c>
      <c r="G3" s="39" t="s">
        <v>159</v>
      </c>
      <c r="H3" s="39" t="s">
        <v>160</v>
      </c>
      <c r="I3" s="39" t="s">
        <v>161</v>
      </c>
      <c r="J3" s="39" t="s">
        <v>162</v>
      </c>
      <c r="N3" t="s">
        <v>163</v>
      </c>
    </row>
    <row r="4" spans="1:17" x14ac:dyDescent="0.35">
      <c r="A4" s="41" t="s">
        <v>43</v>
      </c>
      <c r="B4" s="42">
        <v>15.7</v>
      </c>
      <c r="C4" s="43">
        <v>9</v>
      </c>
      <c r="D4" s="44">
        <v>71.027177760140717</v>
      </c>
      <c r="E4" s="45">
        <v>448</v>
      </c>
      <c r="F4" s="66">
        <v>218.17340830567619</v>
      </c>
      <c r="G4" s="67">
        <v>1.81</v>
      </c>
      <c r="H4" s="68">
        <v>22</v>
      </c>
      <c r="I4" s="69">
        <v>5</v>
      </c>
      <c r="J4" s="70">
        <v>42666</v>
      </c>
    </row>
    <row r="5" spans="1:17" x14ac:dyDescent="0.35">
      <c r="A5" s="41" t="s">
        <v>47</v>
      </c>
      <c r="B5" s="42">
        <v>8.4</v>
      </c>
      <c r="C5" s="43">
        <v>6.9</v>
      </c>
      <c r="D5" s="44">
        <v>70.62318863808899</v>
      </c>
      <c r="E5" s="45">
        <v>661.2</v>
      </c>
      <c r="F5" s="66">
        <v>228.45028196578826</v>
      </c>
      <c r="G5" s="67">
        <v>1.63</v>
      </c>
      <c r="H5" s="68">
        <v>27.3</v>
      </c>
      <c r="I5" s="69">
        <v>6.7</v>
      </c>
      <c r="J5" s="70">
        <v>68460</v>
      </c>
      <c r="N5" t="s">
        <v>20</v>
      </c>
      <c r="O5">
        <f>COUNT(B4:B53)</f>
        <v>50</v>
      </c>
      <c r="P5">
        <f>2*O5</f>
        <v>100</v>
      </c>
    </row>
    <row r="6" spans="1:17" x14ac:dyDescent="0.35">
      <c r="A6" s="41" t="s">
        <v>52</v>
      </c>
      <c r="B6" s="42">
        <v>14.7</v>
      </c>
      <c r="C6" s="43">
        <v>6.4</v>
      </c>
      <c r="D6" s="44">
        <v>86.505696765320337</v>
      </c>
      <c r="E6" s="45">
        <v>482.7</v>
      </c>
      <c r="F6" s="66">
        <v>209.66657175716827</v>
      </c>
      <c r="G6" s="67">
        <v>1.69</v>
      </c>
      <c r="H6" s="68">
        <v>25.1</v>
      </c>
      <c r="I6" s="69">
        <v>5.5</v>
      </c>
      <c r="J6" s="70">
        <v>50958</v>
      </c>
      <c r="N6" t="s">
        <v>21</v>
      </c>
      <c r="O6">
        <f>AVERAGE(B4:B53)</f>
        <v>12.732000000000001</v>
      </c>
    </row>
    <row r="7" spans="1:17" x14ac:dyDescent="0.35">
      <c r="A7" s="41" t="s">
        <v>56</v>
      </c>
      <c r="B7" s="42">
        <v>17.3</v>
      </c>
      <c r="C7" s="43">
        <v>8.5</v>
      </c>
      <c r="D7" s="44">
        <v>80.783955956979611</v>
      </c>
      <c r="E7" s="45">
        <v>529.4</v>
      </c>
      <c r="F7" s="66">
        <v>203.42285988234826</v>
      </c>
      <c r="G7" s="67">
        <v>1.96</v>
      </c>
      <c r="H7" s="68">
        <v>18.8</v>
      </c>
      <c r="I7" s="69">
        <v>5.0999999999999996</v>
      </c>
      <c r="J7" s="70">
        <v>38815</v>
      </c>
      <c r="N7" t="s">
        <v>22</v>
      </c>
      <c r="O7">
        <f>STDEV(B4:B53)</f>
        <v>2.9390016352912913</v>
      </c>
    </row>
    <row r="8" spans="1:17" x14ac:dyDescent="0.35">
      <c r="A8" s="41" t="s">
        <v>61</v>
      </c>
      <c r="B8" s="42">
        <v>13.3</v>
      </c>
      <c r="C8" s="43">
        <v>5</v>
      </c>
      <c r="D8" s="44">
        <v>76.640052174481781</v>
      </c>
      <c r="E8" s="45">
        <v>522.6</v>
      </c>
      <c r="F8" s="66">
        <v>268.69056049813605</v>
      </c>
      <c r="G8" s="67">
        <v>1.21</v>
      </c>
      <c r="H8" s="68">
        <v>29.6</v>
      </c>
      <c r="I8" s="69">
        <v>7.2</v>
      </c>
      <c r="J8" s="70">
        <v>61021</v>
      </c>
    </row>
    <row r="9" spans="1:17" x14ac:dyDescent="0.35">
      <c r="A9" s="41" t="s">
        <v>65</v>
      </c>
      <c r="B9" s="42">
        <v>11.4</v>
      </c>
      <c r="C9" s="43">
        <v>5.7</v>
      </c>
      <c r="D9" s="44">
        <v>89.734092175332663</v>
      </c>
      <c r="E9" s="45">
        <v>347.8</v>
      </c>
      <c r="F9" s="66">
        <v>259.68608874672964</v>
      </c>
      <c r="G9" s="67">
        <v>1.1399999999999999</v>
      </c>
      <c r="H9" s="68">
        <v>35.6</v>
      </c>
      <c r="I9" s="69">
        <v>4.9000000000000004</v>
      </c>
      <c r="J9" s="70">
        <v>56993</v>
      </c>
      <c r="N9" t="s">
        <v>23</v>
      </c>
      <c r="O9" t="s">
        <v>24</v>
      </c>
      <c r="P9" t="s">
        <v>25</v>
      </c>
      <c r="Q9" t="s">
        <v>26</v>
      </c>
    </row>
    <row r="10" spans="1:17" x14ac:dyDescent="0.35">
      <c r="A10" s="41" t="s">
        <v>70</v>
      </c>
      <c r="B10" s="42">
        <v>9.3000000000000007</v>
      </c>
      <c r="C10" s="43">
        <v>6.2</v>
      </c>
      <c r="D10" s="44">
        <v>84.278652322083644</v>
      </c>
      <c r="E10" s="45">
        <v>256</v>
      </c>
      <c r="F10" s="66">
        <v>376.3752669155395</v>
      </c>
      <c r="G10" s="67">
        <v>0.86</v>
      </c>
      <c r="H10" s="68">
        <v>35.6</v>
      </c>
      <c r="I10" s="69">
        <v>5.7</v>
      </c>
      <c r="J10" s="70">
        <v>68595</v>
      </c>
      <c r="N10">
        <v>1</v>
      </c>
      <c r="O10">
        <v>7.6</v>
      </c>
      <c r="P10">
        <f>NORMSINV(N10/P$5)</f>
        <v>-2.3263478740408408</v>
      </c>
      <c r="Q10">
        <f>STANDARDIZE(O10,O$6,O$7)</f>
        <v>-1.7461711958153969</v>
      </c>
    </row>
    <row r="11" spans="1:17" x14ac:dyDescent="0.35">
      <c r="A11" s="41" t="s">
        <v>75</v>
      </c>
      <c r="B11" s="56">
        <v>10</v>
      </c>
      <c r="C11" s="43">
        <v>8.3000000000000007</v>
      </c>
      <c r="D11" s="44">
        <v>74.266056727126113</v>
      </c>
      <c r="E11" s="45">
        <v>689.2</v>
      </c>
      <c r="F11" s="66">
        <v>250.94175668510928</v>
      </c>
      <c r="G11" s="67">
        <v>1.23</v>
      </c>
      <c r="H11" s="68">
        <v>27.5</v>
      </c>
      <c r="I11" s="69">
        <v>4.8</v>
      </c>
      <c r="J11" s="70">
        <v>57989</v>
      </c>
      <c r="N11">
        <f>N10+2</f>
        <v>3</v>
      </c>
      <c r="O11">
        <v>8.1</v>
      </c>
      <c r="P11">
        <f t="shared" ref="P11:P59" si="0">NORMSINV(N11/P$5)</f>
        <v>-1.8807936081512509</v>
      </c>
      <c r="Q11">
        <f t="shared" ref="Q11:Q59" si="1">STANDARDIZE(O11,O$6,O$7)</f>
        <v>-1.5760453973142867</v>
      </c>
    </row>
    <row r="12" spans="1:17" x14ac:dyDescent="0.35">
      <c r="A12" s="41" t="s">
        <v>77</v>
      </c>
      <c r="B12" s="42">
        <v>13.2</v>
      </c>
      <c r="C12" s="43">
        <v>7.3</v>
      </c>
      <c r="D12" s="44">
        <v>79.811068541941054</v>
      </c>
      <c r="E12" s="45">
        <v>722.6</v>
      </c>
      <c r="F12" s="66">
        <v>247.86359820579941</v>
      </c>
      <c r="G12" s="67">
        <v>1.56</v>
      </c>
      <c r="H12" s="68">
        <v>25.8</v>
      </c>
      <c r="I12" s="69">
        <v>6.2</v>
      </c>
      <c r="J12" s="70">
        <v>47778</v>
      </c>
      <c r="N12">
        <f t="shared" ref="N12:N59" si="2">N11+2</f>
        <v>5</v>
      </c>
      <c r="O12">
        <v>8.4</v>
      </c>
      <c r="P12">
        <f t="shared" si="0"/>
        <v>-1.6448536269514726</v>
      </c>
      <c r="Q12">
        <f t="shared" si="1"/>
        <v>-1.4739699182136201</v>
      </c>
    </row>
    <row r="13" spans="1:17" x14ac:dyDescent="0.35">
      <c r="A13" s="41" t="s">
        <v>80</v>
      </c>
      <c r="B13" s="42">
        <v>14.7</v>
      </c>
      <c r="C13" s="43">
        <v>8.1</v>
      </c>
      <c r="D13" s="44">
        <v>65.387718279566343</v>
      </c>
      <c r="E13" s="45">
        <v>493.2</v>
      </c>
      <c r="F13" s="66">
        <v>217.44570184044454</v>
      </c>
      <c r="G13" s="67">
        <v>1.46</v>
      </c>
      <c r="H13" s="68">
        <v>27.5</v>
      </c>
      <c r="I13" s="69">
        <v>6.2</v>
      </c>
      <c r="J13" s="70">
        <v>50861</v>
      </c>
      <c r="N13">
        <f t="shared" si="2"/>
        <v>7</v>
      </c>
      <c r="O13">
        <v>8.6999999999999993</v>
      </c>
      <c r="P13">
        <f t="shared" si="0"/>
        <v>-1.4757910281791702</v>
      </c>
      <c r="Q13">
        <f t="shared" si="1"/>
        <v>-1.3718944391129544</v>
      </c>
    </row>
    <row r="14" spans="1:17" x14ac:dyDescent="0.35">
      <c r="A14" s="41" t="s">
        <v>87</v>
      </c>
      <c r="B14" s="42">
        <v>9.1</v>
      </c>
      <c r="C14" s="43">
        <v>5.6</v>
      </c>
      <c r="D14" s="44">
        <v>29.667333748383395</v>
      </c>
      <c r="E14" s="45">
        <v>272.8</v>
      </c>
      <c r="F14" s="66">
        <v>316.98289278791503</v>
      </c>
      <c r="G14" s="67">
        <v>1.33</v>
      </c>
      <c r="H14" s="68">
        <v>29.1</v>
      </c>
      <c r="I14" s="69">
        <v>3.9</v>
      </c>
      <c r="J14" s="70">
        <v>67214</v>
      </c>
      <c r="N14">
        <f t="shared" si="2"/>
        <v>9</v>
      </c>
      <c r="O14">
        <v>9.1</v>
      </c>
      <c r="P14">
        <f t="shared" si="0"/>
        <v>-1.3407550336902161</v>
      </c>
      <c r="Q14">
        <f t="shared" si="1"/>
        <v>-1.2357938003120661</v>
      </c>
    </row>
    <row r="15" spans="1:17" x14ac:dyDescent="0.35">
      <c r="A15" s="41" t="s">
        <v>93</v>
      </c>
      <c r="B15" s="42">
        <v>12.6</v>
      </c>
      <c r="C15" s="43">
        <v>6.8</v>
      </c>
      <c r="D15" s="44">
        <v>94.600660447193093</v>
      </c>
      <c r="E15" s="45">
        <v>239.4</v>
      </c>
      <c r="F15" s="66">
        <v>168.83390313104681</v>
      </c>
      <c r="G15" s="67">
        <v>1.6</v>
      </c>
      <c r="H15" s="68">
        <v>24</v>
      </c>
      <c r="I15" s="69">
        <v>4.9000000000000004</v>
      </c>
      <c r="J15" s="70">
        <v>47576</v>
      </c>
      <c r="N15">
        <f t="shared" si="2"/>
        <v>11</v>
      </c>
      <c r="O15">
        <v>9.3000000000000007</v>
      </c>
      <c r="P15">
        <f t="shared" si="0"/>
        <v>-1.2265281200366105</v>
      </c>
      <c r="Q15">
        <f t="shared" si="1"/>
        <v>-1.1677434809116214</v>
      </c>
    </row>
    <row r="16" spans="1:17" x14ac:dyDescent="0.35">
      <c r="A16" s="41" t="s">
        <v>97</v>
      </c>
      <c r="B16" s="42">
        <v>12.2</v>
      </c>
      <c r="C16" s="43">
        <v>7.3</v>
      </c>
      <c r="D16" s="44">
        <v>79.13310968601246</v>
      </c>
      <c r="E16" s="45">
        <v>533.20000000000005</v>
      </c>
      <c r="F16" s="66">
        <v>280.15386787687231</v>
      </c>
      <c r="G16" s="67">
        <v>1.1599999999999999</v>
      </c>
      <c r="H16" s="68">
        <v>29.9</v>
      </c>
      <c r="I16" s="69">
        <v>6.5</v>
      </c>
      <c r="J16" s="70">
        <v>56235</v>
      </c>
      <c r="N16">
        <f t="shared" si="2"/>
        <v>13</v>
      </c>
      <c r="O16">
        <v>9.4</v>
      </c>
      <c r="P16">
        <f t="shared" si="0"/>
        <v>-1.1263911290388013</v>
      </c>
      <c r="Q16">
        <f t="shared" si="1"/>
        <v>-1.1337183212113995</v>
      </c>
    </row>
    <row r="17" spans="1:17" x14ac:dyDescent="0.35">
      <c r="A17" s="41" t="s">
        <v>101</v>
      </c>
      <c r="B17" s="42">
        <v>13.1</v>
      </c>
      <c r="C17" s="43">
        <v>8</v>
      </c>
      <c r="D17" s="44">
        <v>88.000000627274659</v>
      </c>
      <c r="E17" s="45">
        <v>333.6</v>
      </c>
      <c r="F17" s="66">
        <v>216.93969975987483</v>
      </c>
      <c r="G17" s="67">
        <v>1.26</v>
      </c>
      <c r="H17" s="68">
        <v>22.9</v>
      </c>
      <c r="I17" s="69">
        <v>5.9</v>
      </c>
      <c r="J17" s="70">
        <v>47966</v>
      </c>
      <c r="N17">
        <f t="shared" si="2"/>
        <v>15</v>
      </c>
      <c r="O17">
        <v>9.6</v>
      </c>
      <c r="P17">
        <f t="shared" si="0"/>
        <v>-1.0364333894937898</v>
      </c>
      <c r="Q17">
        <f t="shared" si="1"/>
        <v>-1.0656680018109557</v>
      </c>
    </row>
    <row r="18" spans="1:17" x14ac:dyDescent="0.35">
      <c r="A18" s="41" t="s">
        <v>105</v>
      </c>
      <c r="B18" s="42">
        <v>11.5</v>
      </c>
      <c r="C18" s="43">
        <v>5.0999999999999996</v>
      </c>
      <c r="D18" s="44">
        <v>94.170464820794294</v>
      </c>
      <c r="E18" s="45">
        <v>294.7</v>
      </c>
      <c r="F18" s="66">
        <v>189.28322428402873</v>
      </c>
      <c r="G18" s="67">
        <v>1.42</v>
      </c>
      <c r="H18" s="68">
        <v>24.3</v>
      </c>
      <c r="I18" s="69">
        <v>4.0999999999999996</v>
      </c>
      <c r="J18" s="70">
        <v>48980</v>
      </c>
      <c r="N18">
        <f t="shared" si="2"/>
        <v>17</v>
      </c>
      <c r="O18">
        <v>9.6</v>
      </c>
      <c r="P18">
        <f t="shared" si="0"/>
        <v>-0.95416525314619549</v>
      </c>
      <c r="Q18">
        <f t="shared" si="1"/>
        <v>-1.0656680018109557</v>
      </c>
    </row>
    <row r="19" spans="1:17" x14ac:dyDescent="0.35">
      <c r="A19" s="41" t="s">
        <v>112</v>
      </c>
      <c r="B19" s="42">
        <v>11.3</v>
      </c>
      <c r="C19" s="43">
        <v>7.1</v>
      </c>
      <c r="D19" s="44">
        <v>88.703716524620162</v>
      </c>
      <c r="E19" s="45">
        <v>452.7</v>
      </c>
      <c r="F19" s="66">
        <v>222.54770859752097</v>
      </c>
      <c r="G19" s="67">
        <v>1.38</v>
      </c>
      <c r="H19" s="68">
        <v>29.6</v>
      </c>
      <c r="I19" s="69">
        <v>4.4000000000000004</v>
      </c>
      <c r="J19" s="70">
        <v>50177</v>
      </c>
      <c r="N19">
        <f t="shared" si="2"/>
        <v>19</v>
      </c>
      <c r="O19">
        <v>10</v>
      </c>
      <c r="P19">
        <f t="shared" si="0"/>
        <v>-0.87789629505122846</v>
      </c>
      <c r="Q19">
        <f t="shared" si="1"/>
        <v>-0.92956736301006726</v>
      </c>
    </row>
    <row r="20" spans="1:17" x14ac:dyDescent="0.35">
      <c r="A20" s="41" t="s">
        <v>115</v>
      </c>
      <c r="B20" s="42">
        <v>17.3</v>
      </c>
      <c r="C20" s="43">
        <v>7.5</v>
      </c>
      <c r="D20" s="44">
        <v>89.904327345935869</v>
      </c>
      <c r="E20" s="45">
        <v>295</v>
      </c>
      <c r="F20" s="66">
        <v>232.34854500664258</v>
      </c>
      <c r="G20" s="67">
        <v>1.8</v>
      </c>
      <c r="H20" s="68">
        <v>19.7</v>
      </c>
      <c r="I20" s="69">
        <v>6.4</v>
      </c>
      <c r="J20" s="70">
        <v>41538</v>
      </c>
      <c r="N20">
        <f t="shared" si="2"/>
        <v>21</v>
      </c>
      <c r="O20">
        <v>10</v>
      </c>
      <c r="P20">
        <f t="shared" si="0"/>
        <v>-0.80642124701824058</v>
      </c>
      <c r="Q20">
        <f t="shared" si="1"/>
        <v>-0.92956736301006726</v>
      </c>
    </row>
    <row r="21" spans="1:17" x14ac:dyDescent="0.35">
      <c r="A21" s="41" t="s">
        <v>116</v>
      </c>
      <c r="B21" s="42">
        <v>17.3</v>
      </c>
      <c r="C21" s="43">
        <v>9.9</v>
      </c>
      <c r="D21" s="44">
        <v>64.839543701408999</v>
      </c>
      <c r="E21" s="45">
        <v>729.5</v>
      </c>
      <c r="F21" s="66">
        <v>262.66146237060713</v>
      </c>
      <c r="G21" s="67">
        <v>2.17</v>
      </c>
      <c r="H21" s="68">
        <v>20.3</v>
      </c>
      <c r="I21" s="69">
        <v>4.5999999999999996</v>
      </c>
      <c r="J21" s="70">
        <v>43733</v>
      </c>
      <c r="N21">
        <f t="shared" si="2"/>
        <v>23</v>
      </c>
      <c r="O21">
        <v>10.199999999999999</v>
      </c>
      <c r="P21">
        <f t="shared" si="0"/>
        <v>-0.73884684918521393</v>
      </c>
      <c r="Q21">
        <f t="shared" si="1"/>
        <v>-0.86151704360962333</v>
      </c>
    </row>
    <row r="22" spans="1:17" x14ac:dyDescent="0.35">
      <c r="A22" s="41" t="s">
        <v>119</v>
      </c>
      <c r="B22" s="42">
        <v>12.3</v>
      </c>
      <c r="C22" s="43">
        <v>6.3</v>
      </c>
      <c r="D22" s="44">
        <v>96.389852756187835</v>
      </c>
      <c r="E22" s="45">
        <v>118</v>
      </c>
      <c r="F22" s="66">
        <v>278.39482802923527</v>
      </c>
      <c r="G22" s="67">
        <v>1.22</v>
      </c>
      <c r="H22" s="68">
        <v>25.4</v>
      </c>
      <c r="I22" s="69">
        <v>5.4</v>
      </c>
      <c r="J22" s="70">
        <v>46581</v>
      </c>
      <c r="N22">
        <f t="shared" si="2"/>
        <v>25</v>
      </c>
      <c r="O22">
        <v>10.4</v>
      </c>
      <c r="P22">
        <f t="shared" si="0"/>
        <v>-0.67448975019608193</v>
      </c>
      <c r="Q22">
        <f t="shared" si="1"/>
        <v>-0.79346672420917885</v>
      </c>
    </row>
    <row r="23" spans="1:17" x14ac:dyDescent="0.35">
      <c r="A23" s="41" t="s">
        <v>120</v>
      </c>
      <c r="B23" s="42">
        <v>8.1</v>
      </c>
      <c r="C23" s="43">
        <v>8</v>
      </c>
      <c r="D23" s="44">
        <v>63.398020838196281</v>
      </c>
      <c r="E23" s="45">
        <v>641.9</v>
      </c>
      <c r="F23" s="66">
        <v>421.43487540886565</v>
      </c>
      <c r="G23" s="67">
        <v>1.0900000000000001</v>
      </c>
      <c r="H23" s="68">
        <v>35.200000000000003</v>
      </c>
      <c r="I23" s="69">
        <v>4.4000000000000004</v>
      </c>
      <c r="J23" s="70">
        <v>70545</v>
      </c>
      <c r="N23">
        <f t="shared" si="2"/>
        <v>27</v>
      </c>
      <c r="O23">
        <v>10.6</v>
      </c>
      <c r="P23">
        <f t="shared" si="0"/>
        <v>-0.61281299101662734</v>
      </c>
      <c r="Q23">
        <f t="shared" si="1"/>
        <v>-0.72541640480873493</v>
      </c>
    </row>
    <row r="24" spans="1:17" x14ac:dyDescent="0.35">
      <c r="A24" s="41" t="s">
        <v>122</v>
      </c>
      <c r="B24" s="56">
        <v>10</v>
      </c>
      <c r="C24" s="43">
        <v>4.8</v>
      </c>
      <c r="D24" s="44">
        <v>86.203669547721617</v>
      </c>
      <c r="E24" s="45">
        <v>431.5</v>
      </c>
      <c r="F24" s="66">
        <v>469.00740037554607</v>
      </c>
      <c r="G24" s="67">
        <v>0.76</v>
      </c>
      <c r="H24" s="68">
        <v>38.1</v>
      </c>
      <c r="I24" s="69">
        <v>5.3</v>
      </c>
      <c r="J24" s="70">
        <v>65401</v>
      </c>
      <c r="N24">
        <f t="shared" si="2"/>
        <v>29</v>
      </c>
      <c r="O24">
        <v>10.8</v>
      </c>
      <c r="P24">
        <f t="shared" si="0"/>
        <v>-0.55338471955567303</v>
      </c>
      <c r="Q24">
        <f t="shared" si="1"/>
        <v>-0.65736608540829045</v>
      </c>
    </row>
    <row r="25" spans="1:17" x14ac:dyDescent="0.35">
      <c r="A25" s="41" t="s">
        <v>123</v>
      </c>
      <c r="B25" s="42">
        <v>14.4</v>
      </c>
      <c r="C25" s="43">
        <v>7.4</v>
      </c>
      <c r="D25" s="44">
        <v>81.183409037427396</v>
      </c>
      <c r="E25" s="45">
        <v>536</v>
      </c>
      <c r="F25" s="66">
        <v>250.2141835799554</v>
      </c>
      <c r="G25" s="67">
        <v>1.04</v>
      </c>
      <c r="H25" s="68">
        <v>24.7</v>
      </c>
      <c r="I25" s="69">
        <v>8.4</v>
      </c>
      <c r="J25" s="70">
        <v>48591</v>
      </c>
      <c r="N25">
        <f t="shared" si="2"/>
        <v>31</v>
      </c>
      <c r="O25">
        <v>11.3</v>
      </c>
      <c r="P25">
        <f t="shared" si="0"/>
        <v>-0.49585034734745354</v>
      </c>
      <c r="Q25">
        <f t="shared" si="1"/>
        <v>-0.48724028690718013</v>
      </c>
    </row>
    <row r="26" spans="1:17" x14ac:dyDescent="0.35">
      <c r="A26" s="41" t="s">
        <v>124</v>
      </c>
      <c r="B26" s="42">
        <v>9.6</v>
      </c>
      <c r="C26" s="43">
        <v>5.2</v>
      </c>
      <c r="D26" s="44">
        <v>89.045556531854984</v>
      </c>
      <c r="E26" s="45">
        <v>288.7</v>
      </c>
      <c r="F26" s="66">
        <v>293.18688782716754</v>
      </c>
      <c r="G26" s="67">
        <v>0.88</v>
      </c>
      <c r="H26" s="68">
        <v>31.5</v>
      </c>
      <c r="I26" s="69">
        <v>5.4</v>
      </c>
      <c r="J26" s="70">
        <v>57288</v>
      </c>
      <c r="N26">
        <f t="shared" si="2"/>
        <v>33</v>
      </c>
      <c r="O26">
        <v>11.3</v>
      </c>
      <c r="P26">
        <f t="shared" si="0"/>
        <v>-0.43991316567323374</v>
      </c>
      <c r="Q26">
        <f t="shared" si="1"/>
        <v>-0.48724028690718013</v>
      </c>
    </row>
    <row r="27" spans="1:17" x14ac:dyDescent="0.35">
      <c r="A27" s="41" t="s">
        <v>126</v>
      </c>
      <c r="B27" s="42">
        <v>21.2</v>
      </c>
      <c r="C27" s="43">
        <v>10.6</v>
      </c>
      <c r="D27" s="44">
        <v>60.598179144073846</v>
      </c>
      <c r="E27" s="45">
        <v>291.3</v>
      </c>
      <c r="F27" s="66">
        <v>177.88245926950424</v>
      </c>
      <c r="G27" s="67">
        <v>2.04</v>
      </c>
      <c r="H27" s="68">
        <v>19.399999999999999</v>
      </c>
      <c r="I27" s="69">
        <v>6.9</v>
      </c>
      <c r="J27" s="70">
        <v>37790</v>
      </c>
      <c r="N27">
        <f t="shared" si="2"/>
        <v>35</v>
      </c>
      <c r="O27">
        <v>11.3</v>
      </c>
      <c r="P27">
        <f t="shared" si="0"/>
        <v>-0.38532046640756784</v>
      </c>
      <c r="Q27">
        <f t="shared" si="1"/>
        <v>-0.48724028690718013</v>
      </c>
    </row>
    <row r="28" spans="1:17" x14ac:dyDescent="0.35">
      <c r="A28" s="41" t="s">
        <v>128</v>
      </c>
      <c r="B28" s="42">
        <v>13.4</v>
      </c>
      <c r="C28" s="43">
        <v>7.4</v>
      </c>
      <c r="D28" s="44">
        <v>85.028888093842554</v>
      </c>
      <c r="E28" s="45">
        <v>504.9</v>
      </c>
      <c r="F28" s="66">
        <v>246.01936683780735</v>
      </c>
      <c r="G28" s="67">
        <v>1.43</v>
      </c>
      <c r="H28" s="68">
        <v>25</v>
      </c>
      <c r="I28" s="69">
        <v>6.1</v>
      </c>
      <c r="J28" s="70">
        <v>46867</v>
      </c>
      <c r="N28">
        <f t="shared" si="2"/>
        <v>37</v>
      </c>
      <c r="O28">
        <v>11.4</v>
      </c>
      <c r="P28">
        <f t="shared" si="0"/>
        <v>-0.33185334643681658</v>
      </c>
      <c r="Q28">
        <f t="shared" si="1"/>
        <v>-0.45321512720695817</v>
      </c>
    </row>
    <row r="29" spans="1:17" x14ac:dyDescent="0.35">
      <c r="A29" s="41" t="s">
        <v>129</v>
      </c>
      <c r="B29" s="42">
        <v>14.8</v>
      </c>
      <c r="C29" s="43">
        <v>5.8</v>
      </c>
      <c r="D29" s="44">
        <v>90.467729264863962</v>
      </c>
      <c r="E29" s="45">
        <v>287.5</v>
      </c>
      <c r="F29" s="66">
        <v>220.56732843834149</v>
      </c>
      <c r="G29" s="67">
        <v>2.4500000000000002</v>
      </c>
      <c r="H29" s="68">
        <v>27.1</v>
      </c>
      <c r="I29" s="69">
        <v>4.5</v>
      </c>
      <c r="J29" s="70">
        <v>43654</v>
      </c>
      <c r="N29">
        <f t="shared" si="2"/>
        <v>39</v>
      </c>
      <c r="O29">
        <v>11.5</v>
      </c>
      <c r="P29">
        <f t="shared" si="0"/>
        <v>-0.27931903444745415</v>
      </c>
      <c r="Q29">
        <f t="shared" si="1"/>
        <v>-0.41918996750673626</v>
      </c>
    </row>
    <row r="30" spans="1:17" x14ac:dyDescent="0.35">
      <c r="A30" s="41" t="s">
        <v>130</v>
      </c>
      <c r="B30" s="42">
        <v>10.8</v>
      </c>
      <c r="C30" s="43">
        <v>5.6</v>
      </c>
      <c r="D30" s="44">
        <v>91.372477335833381</v>
      </c>
      <c r="E30" s="45">
        <v>302.39999999999998</v>
      </c>
      <c r="F30" s="66">
        <v>245.38379506214562</v>
      </c>
      <c r="G30" s="67">
        <v>1.32</v>
      </c>
      <c r="H30" s="68">
        <v>27.1</v>
      </c>
      <c r="I30" s="69">
        <v>3.3</v>
      </c>
      <c r="J30" s="70">
        <v>49693</v>
      </c>
      <c r="N30">
        <f t="shared" si="2"/>
        <v>41</v>
      </c>
      <c r="O30">
        <v>11.7</v>
      </c>
      <c r="P30">
        <f t="shared" si="0"/>
        <v>-0.2275449766411495</v>
      </c>
      <c r="Q30">
        <f t="shared" si="1"/>
        <v>-0.35113964810629233</v>
      </c>
    </row>
    <row r="31" spans="1:17" x14ac:dyDescent="0.35">
      <c r="A31" s="41" t="s">
        <v>131</v>
      </c>
      <c r="B31" s="42">
        <v>11.3</v>
      </c>
      <c r="C31" s="43">
        <v>6.4</v>
      </c>
      <c r="D31" s="44">
        <v>80.891227371165002</v>
      </c>
      <c r="E31" s="45">
        <v>750.6</v>
      </c>
      <c r="F31" s="66">
        <v>187.75857911072276</v>
      </c>
      <c r="G31" s="67">
        <v>1.68</v>
      </c>
      <c r="H31" s="68">
        <v>21.9</v>
      </c>
      <c r="I31" s="69">
        <v>6.7</v>
      </c>
      <c r="J31" s="70">
        <v>56361</v>
      </c>
      <c r="N31">
        <f t="shared" si="2"/>
        <v>43</v>
      </c>
      <c r="O31">
        <v>12</v>
      </c>
      <c r="P31">
        <f t="shared" si="0"/>
        <v>-0.17637416478086138</v>
      </c>
      <c r="Q31">
        <f t="shared" si="1"/>
        <v>-0.24906416900562592</v>
      </c>
    </row>
    <row r="32" spans="1:17" x14ac:dyDescent="0.35">
      <c r="A32" s="41" t="s">
        <v>132</v>
      </c>
      <c r="B32" s="42">
        <v>7.6</v>
      </c>
      <c r="C32" s="43">
        <v>6.1</v>
      </c>
      <c r="D32" s="44">
        <v>95.487186970145373</v>
      </c>
      <c r="E32" s="45">
        <v>137.30000000000001</v>
      </c>
      <c r="F32" s="66">
        <v>274.87014728833395</v>
      </c>
      <c r="G32" s="67">
        <v>0.96</v>
      </c>
      <c r="H32" s="68">
        <v>33.299999999999997</v>
      </c>
      <c r="I32" s="69">
        <v>3.8</v>
      </c>
      <c r="J32" s="70">
        <v>63731</v>
      </c>
      <c r="N32">
        <f t="shared" si="2"/>
        <v>45</v>
      </c>
      <c r="O32">
        <v>12.1</v>
      </c>
      <c r="P32">
        <f t="shared" si="0"/>
        <v>-0.12566134685507402</v>
      </c>
      <c r="Q32">
        <f t="shared" si="1"/>
        <v>-0.21503900930540396</v>
      </c>
    </row>
    <row r="33" spans="1:17" x14ac:dyDescent="0.35">
      <c r="A33" s="41" t="s">
        <v>133</v>
      </c>
      <c r="B33" s="42">
        <v>8.6999999999999993</v>
      </c>
      <c r="C33" s="43">
        <v>5.5</v>
      </c>
      <c r="D33" s="44">
        <v>76.032117342828414</v>
      </c>
      <c r="E33" s="45">
        <v>329.3</v>
      </c>
      <c r="F33" s="66">
        <v>316.33654704669738</v>
      </c>
      <c r="G33" s="67">
        <v>0.95</v>
      </c>
      <c r="H33" s="68">
        <v>34.4</v>
      </c>
      <c r="I33" s="69">
        <v>5.5</v>
      </c>
      <c r="J33" s="70">
        <v>70378</v>
      </c>
      <c r="N33">
        <f t="shared" si="2"/>
        <v>47</v>
      </c>
      <c r="O33">
        <v>12.2</v>
      </c>
      <c r="P33">
        <f t="shared" si="0"/>
        <v>-7.5269862099829901E-2</v>
      </c>
      <c r="Q33">
        <f t="shared" si="1"/>
        <v>-0.18101384960518202</v>
      </c>
    </row>
    <row r="34" spans="1:17" x14ac:dyDescent="0.35">
      <c r="A34" s="41" t="s">
        <v>134</v>
      </c>
      <c r="B34" s="42">
        <v>17.100000000000001</v>
      </c>
      <c r="C34" s="43">
        <v>5.8</v>
      </c>
      <c r="D34" s="44">
        <v>83.996520785584835</v>
      </c>
      <c r="E34" s="45">
        <v>664.2</v>
      </c>
      <c r="F34" s="66">
        <v>243.58557973367977</v>
      </c>
      <c r="G34" s="67">
        <v>1.54</v>
      </c>
      <c r="H34" s="68">
        <v>24.7</v>
      </c>
      <c r="I34" s="69">
        <v>4.2</v>
      </c>
      <c r="J34" s="70">
        <v>43508</v>
      </c>
      <c r="N34">
        <f t="shared" si="2"/>
        <v>49</v>
      </c>
      <c r="O34">
        <v>12.3</v>
      </c>
      <c r="P34">
        <f t="shared" si="0"/>
        <v>-2.506890825871106E-2</v>
      </c>
      <c r="Q34">
        <f t="shared" si="1"/>
        <v>-0.14698868990495947</v>
      </c>
    </row>
    <row r="35" spans="1:17" x14ac:dyDescent="0.35">
      <c r="A35" s="41" t="s">
        <v>135</v>
      </c>
      <c r="B35" s="42">
        <v>13.6</v>
      </c>
      <c r="C35" s="43">
        <v>5.6</v>
      </c>
      <c r="D35" s="44">
        <v>73.422529169257928</v>
      </c>
      <c r="E35" s="45">
        <v>414.1</v>
      </c>
      <c r="F35" s="66">
        <v>395.92232685906185</v>
      </c>
      <c r="G35" s="67">
        <v>0.97</v>
      </c>
      <c r="H35" s="68">
        <v>31.9</v>
      </c>
      <c r="I35" s="69">
        <v>5.4</v>
      </c>
      <c r="J35" s="70">
        <v>56033</v>
      </c>
      <c r="N35">
        <f t="shared" si="2"/>
        <v>51</v>
      </c>
      <c r="O35">
        <v>12.5</v>
      </c>
      <c r="P35">
        <f t="shared" si="0"/>
        <v>2.506890825871106E-2</v>
      </c>
      <c r="Q35">
        <f t="shared" si="1"/>
        <v>-7.8938370504515562E-2</v>
      </c>
    </row>
    <row r="36" spans="1:17" x14ac:dyDescent="0.35">
      <c r="A36" s="41" t="s">
        <v>136</v>
      </c>
      <c r="B36" s="42">
        <v>14.6</v>
      </c>
      <c r="C36" s="43">
        <v>8.1</v>
      </c>
      <c r="D36" s="44">
        <v>73.937344387272134</v>
      </c>
      <c r="E36" s="45">
        <v>466.4</v>
      </c>
      <c r="F36" s="66">
        <v>254.23614464440675</v>
      </c>
      <c r="G36" s="67">
        <v>1.62</v>
      </c>
      <c r="H36" s="68">
        <v>26.1</v>
      </c>
      <c r="I36" s="69">
        <v>6.3</v>
      </c>
      <c r="J36" s="70">
        <v>46549</v>
      </c>
      <c r="N36">
        <f t="shared" si="2"/>
        <v>53</v>
      </c>
      <c r="O36">
        <v>12.6</v>
      </c>
      <c r="P36">
        <f t="shared" si="0"/>
        <v>7.5269862099829901E-2</v>
      </c>
      <c r="Q36">
        <f t="shared" si="1"/>
        <v>-4.491321080429362E-2</v>
      </c>
    </row>
    <row r="37" spans="1:17" x14ac:dyDescent="0.35">
      <c r="A37" s="41" t="s">
        <v>137</v>
      </c>
      <c r="B37" s="61">
        <v>12</v>
      </c>
      <c r="C37" s="43">
        <v>5.8</v>
      </c>
      <c r="D37" s="44">
        <v>91.393509706444945</v>
      </c>
      <c r="E37" s="45">
        <v>142.4</v>
      </c>
      <c r="F37" s="66">
        <v>244.39414081115655</v>
      </c>
      <c r="G37" s="67">
        <v>1.42</v>
      </c>
      <c r="H37" s="68">
        <v>26.9</v>
      </c>
      <c r="I37" s="69">
        <v>3.2</v>
      </c>
      <c r="J37" s="70">
        <v>45685</v>
      </c>
      <c r="N37">
        <f t="shared" si="2"/>
        <v>55</v>
      </c>
      <c r="O37">
        <v>13.1</v>
      </c>
      <c r="P37">
        <f t="shared" si="0"/>
        <v>0.12566134685507416</v>
      </c>
      <c r="Q37">
        <f t="shared" si="1"/>
        <v>0.1252125876968167</v>
      </c>
    </row>
    <row r="38" spans="1:17" x14ac:dyDescent="0.35">
      <c r="A38" s="41" t="s">
        <v>138</v>
      </c>
      <c r="B38" s="42">
        <v>13.4</v>
      </c>
      <c r="C38" s="43">
        <v>7.8</v>
      </c>
      <c r="D38" s="44">
        <v>84.764237226305966</v>
      </c>
      <c r="E38" s="45">
        <v>343.2</v>
      </c>
      <c r="F38" s="66">
        <v>266.73599566322036</v>
      </c>
      <c r="G38" s="67">
        <v>1.1399999999999999</v>
      </c>
      <c r="H38" s="68">
        <v>24.1</v>
      </c>
      <c r="I38" s="69">
        <v>6.5</v>
      </c>
      <c r="J38" s="70">
        <v>47988</v>
      </c>
      <c r="N38">
        <f t="shared" si="2"/>
        <v>57</v>
      </c>
      <c r="O38">
        <v>13.2</v>
      </c>
      <c r="P38">
        <f t="shared" si="0"/>
        <v>0.17637416478086121</v>
      </c>
      <c r="Q38">
        <f t="shared" si="1"/>
        <v>0.15923774739703866</v>
      </c>
    </row>
    <row r="39" spans="1:17" x14ac:dyDescent="0.35">
      <c r="A39" s="41" t="s">
        <v>139</v>
      </c>
      <c r="B39" s="42">
        <v>15.9</v>
      </c>
      <c r="C39" s="43">
        <v>8</v>
      </c>
      <c r="D39" s="44">
        <v>78.141238608693655</v>
      </c>
      <c r="E39" s="45">
        <v>499.6</v>
      </c>
      <c r="F39" s="66">
        <v>173.49741125787563</v>
      </c>
      <c r="G39" s="67">
        <v>1.58</v>
      </c>
      <c r="H39" s="68">
        <v>22.2</v>
      </c>
      <c r="I39" s="69">
        <v>3.8</v>
      </c>
      <c r="J39" s="70">
        <v>42822</v>
      </c>
      <c r="N39">
        <f t="shared" si="2"/>
        <v>59</v>
      </c>
      <c r="O39">
        <v>13.3</v>
      </c>
      <c r="P39">
        <f t="shared" si="0"/>
        <v>0.22754497664114934</v>
      </c>
      <c r="Q39">
        <f t="shared" si="1"/>
        <v>0.19326290709726121</v>
      </c>
    </row>
    <row r="40" spans="1:17" x14ac:dyDescent="0.35">
      <c r="A40" s="41" t="s">
        <v>140</v>
      </c>
      <c r="B40" s="42">
        <v>13.6</v>
      </c>
      <c r="C40" s="43">
        <v>5.5</v>
      </c>
      <c r="D40" s="44">
        <v>90.140446325387984</v>
      </c>
      <c r="E40" s="45">
        <v>287.60000000000002</v>
      </c>
      <c r="F40" s="66">
        <v>274.47103491347588</v>
      </c>
      <c r="G40" s="67">
        <v>1.31</v>
      </c>
      <c r="H40" s="68">
        <v>28.1</v>
      </c>
      <c r="I40" s="69">
        <v>6.4</v>
      </c>
      <c r="J40" s="70">
        <v>50169</v>
      </c>
      <c r="N40">
        <f t="shared" si="2"/>
        <v>61</v>
      </c>
      <c r="O40">
        <v>13.4</v>
      </c>
      <c r="P40">
        <f t="shared" si="0"/>
        <v>0.27931903444745415</v>
      </c>
      <c r="Q40">
        <f t="shared" si="1"/>
        <v>0.22728806679748315</v>
      </c>
    </row>
    <row r="41" spans="1:17" x14ac:dyDescent="0.35">
      <c r="A41" s="41" t="s">
        <v>141</v>
      </c>
      <c r="B41" s="42">
        <v>12.1</v>
      </c>
      <c r="C41" s="43">
        <v>7.6</v>
      </c>
      <c r="D41" s="44">
        <v>85.424563507935517</v>
      </c>
      <c r="E41" s="45">
        <v>416.5</v>
      </c>
      <c r="F41" s="66">
        <v>305.34793674360481</v>
      </c>
      <c r="G41" s="67">
        <v>1.37</v>
      </c>
      <c r="H41" s="68">
        <v>26.3</v>
      </c>
      <c r="I41" s="69">
        <v>5.4</v>
      </c>
      <c r="J41" s="70">
        <v>50713</v>
      </c>
      <c r="N41">
        <f t="shared" si="2"/>
        <v>63</v>
      </c>
      <c r="O41">
        <v>13.4</v>
      </c>
      <c r="P41">
        <f t="shared" si="0"/>
        <v>0.33185334643681658</v>
      </c>
      <c r="Q41">
        <f t="shared" si="1"/>
        <v>0.22728806679748315</v>
      </c>
    </row>
    <row r="42" spans="1:17" x14ac:dyDescent="0.35">
      <c r="A42" s="41" t="s">
        <v>142</v>
      </c>
      <c r="B42" s="42">
        <v>11.7</v>
      </c>
      <c r="C42" s="43">
        <v>6.1</v>
      </c>
      <c r="D42" s="44">
        <v>88.483880668602993</v>
      </c>
      <c r="E42" s="45">
        <v>227.3</v>
      </c>
      <c r="F42" s="66">
        <v>375.54503881739873</v>
      </c>
      <c r="G42" s="67">
        <v>0.8</v>
      </c>
      <c r="H42" s="68">
        <v>30</v>
      </c>
      <c r="I42" s="69">
        <v>7.8</v>
      </c>
      <c r="J42" s="70">
        <v>55701</v>
      </c>
      <c r="N42">
        <f t="shared" si="2"/>
        <v>65</v>
      </c>
      <c r="O42">
        <v>13.6</v>
      </c>
      <c r="P42">
        <f t="shared" si="0"/>
        <v>0.38532046640756784</v>
      </c>
      <c r="Q42">
        <f t="shared" si="1"/>
        <v>0.29533838619792707</v>
      </c>
    </row>
    <row r="43" spans="1:17" x14ac:dyDescent="0.35">
      <c r="A43" s="41" t="s">
        <v>143</v>
      </c>
      <c r="B43" s="42">
        <v>15.7</v>
      </c>
      <c r="C43" s="43">
        <v>8.4</v>
      </c>
      <c r="D43" s="44">
        <v>68.748136077503446</v>
      </c>
      <c r="E43" s="45">
        <v>788.3</v>
      </c>
      <c r="F43" s="66">
        <v>229.78882221083092</v>
      </c>
      <c r="G43" s="67">
        <v>2.09</v>
      </c>
      <c r="H43" s="68">
        <v>23.7</v>
      </c>
      <c r="I43" s="69">
        <v>6.9</v>
      </c>
      <c r="J43" s="70">
        <v>44625</v>
      </c>
      <c r="N43">
        <f t="shared" si="2"/>
        <v>67</v>
      </c>
      <c r="O43">
        <v>13.6</v>
      </c>
      <c r="P43">
        <f t="shared" si="0"/>
        <v>0.43991316567323396</v>
      </c>
      <c r="Q43">
        <f t="shared" si="1"/>
        <v>0.29533838619792707</v>
      </c>
    </row>
    <row r="44" spans="1:17" x14ac:dyDescent="0.35">
      <c r="A44" s="41" t="s">
        <v>144</v>
      </c>
      <c r="B44" s="42">
        <v>12.5</v>
      </c>
      <c r="C44" s="43">
        <v>6.9</v>
      </c>
      <c r="D44" s="44">
        <v>88.189790025789804</v>
      </c>
      <c r="E44" s="45">
        <v>169.2</v>
      </c>
      <c r="F44" s="66">
        <v>219.05543497522274</v>
      </c>
      <c r="G44" s="67">
        <v>1.62</v>
      </c>
      <c r="H44" s="68">
        <v>25.1</v>
      </c>
      <c r="I44" s="69">
        <v>3</v>
      </c>
      <c r="J44" s="70">
        <v>46032</v>
      </c>
      <c r="N44">
        <f t="shared" si="2"/>
        <v>69</v>
      </c>
      <c r="O44">
        <v>14.4</v>
      </c>
      <c r="P44">
        <f t="shared" si="0"/>
        <v>0.49585034734745331</v>
      </c>
      <c r="Q44">
        <f t="shared" si="1"/>
        <v>0.56753966379970389</v>
      </c>
    </row>
    <row r="45" spans="1:17" x14ac:dyDescent="0.35">
      <c r="A45" s="41" t="s">
        <v>145</v>
      </c>
      <c r="B45" s="42">
        <v>15.5</v>
      </c>
      <c r="C45" s="43">
        <v>8.6999999999999993</v>
      </c>
      <c r="D45" s="44">
        <v>80.371971305033981</v>
      </c>
      <c r="E45" s="45">
        <v>753.3</v>
      </c>
      <c r="F45" s="66">
        <v>263.55007776727581</v>
      </c>
      <c r="G45" s="67">
        <v>1.7</v>
      </c>
      <c r="H45" s="68">
        <v>22.9</v>
      </c>
      <c r="I45" s="69">
        <v>6.4</v>
      </c>
      <c r="J45" s="70">
        <v>43614</v>
      </c>
      <c r="N45">
        <f t="shared" si="2"/>
        <v>71</v>
      </c>
      <c r="O45">
        <v>14.6</v>
      </c>
      <c r="P45">
        <f t="shared" si="0"/>
        <v>0.5533847195556727</v>
      </c>
      <c r="Q45">
        <f t="shared" si="1"/>
        <v>0.6355899832001477</v>
      </c>
    </row>
    <row r="46" spans="1:17" x14ac:dyDescent="0.35">
      <c r="A46" s="41" t="s">
        <v>146</v>
      </c>
      <c r="B46" s="42">
        <v>15.8</v>
      </c>
      <c r="C46" s="43">
        <v>6.2</v>
      </c>
      <c r="D46" s="44">
        <v>82.402677784750395</v>
      </c>
      <c r="E46" s="45">
        <v>510.6</v>
      </c>
      <c r="F46" s="66">
        <v>214.23090434296537</v>
      </c>
      <c r="G46" s="67">
        <v>1.38</v>
      </c>
      <c r="H46" s="68">
        <v>25.3</v>
      </c>
      <c r="I46" s="69">
        <v>4.9000000000000004</v>
      </c>
      <c r="J46" s="70">
        <v>50043</v>
      </c>
      <c r="N46">
        <f t="shared" si="2"/>
        <v>73</v>
      </c>
      <c r="O46">
        <v>14.7</v>
      </c>
      <c r="P46">
        <f t="shared" si="0"/>
        <v>0.61281299101662734</v>
      </c>
      <c r="Q46">
        <f t="shared" si="1"/>
        <v>0.66961514290036972</v>
      </c>
    </row>
    <row r="47" spans="1:17" x14ac:dyDescent="0.35">
      <c r="A47" s="41" t="s">
        <v>147</v>
      </c>
      <c r="B47" s="42">
        <v>9.6</v>
      </c>
      <c r="C47" s="43">
        <v>5.0999999999999996</v>
      </c>
      <c r="D47" s="44">
        <v>92.915461931338129</v>
      </c>
      <c r="E47" s="45">
        <v>234.8</v>
      </c>
      <c r="F47" s="66">
        <v>208.06129808818156</v>
      </c>
      <c r="G47" s="67">
        <v>1.1100000000000001</v>
      </c>
      <c r="H47" s="68">
        <v>29.1</v>
      </c>
      <c r="I47" s="69">
        <v>3.4</v>
      </c>
      <c r="J47" s="70">
        <v>56633</v>
      </c>
      <c r="N47">
        <f t="shared" si="2"/>
        <v>75</v>
      </c>
      <c r="O47">
        <v>14.7</v>
      </c>
      <c r="P47">
        <f t="shared" si="0"/>
        <v>0.67448975019608193</v>
      </c>
      <c r="Q47">
        <f t="shared" si="1"/>
        <v>0.66961514290036972</v>
      </c>
    </row>
    <row r="48" spans="1:17" x14ac:dyDescent="0.35">
      <c r="A48" s="41" t="s">
        <v>148</v>
      </c>
      <c r="B48" s="42">
        <v>10.6</v>
      </c>
      <c r="C48" s="43">
        <v>5.5</v>
      </c>
      <c r="D48" s="44">
        <v>96.408807764739961</v>
      </c>
      <c r="E48" s="45">
        <v>124.3</v>
      </c>
      <c r="F48" s="66">
        <v>373.74264596905664</v>
      </c>
      <c r="G48" s="67">
        <v>0.86</v>
      </c>
      <c r="H48" s="68">
        <v>32.1</v>
      </c>
      <c r="I48" s="69">
        <v>4.8</v>
      </c>
      <c r="J48" s="70">
        <v>52104</v>
      </c>
      <c r="N48">
        <f t="shared" si="2"/>
        <v>77</v>
      </c>
      <c r="O48">
        <v>14.8</v>
      </c>
      <c r="P48">
        <f t="shared" si="0"/>
        <v>0.73884684918521393</v>
      </c>
      <c r="Q48">
        <f t="shared" si="1"/>
        <v>0.70364030260059218</v>
      </c>
    </row>
    <row r="49" spans="1:17" x14ac:dyDescent="0.35">
      <c r="A49" s="41" t="s">
        <v>149</v>
      </c>
      <c r="B49" s="42">
        <v>10.199999999999999</v>
      </c>
      <c r="C49" s="43">
        <v>7.1</v>
      </c>
      <c r="D49" s="44">
        <v>73.031896017666924</v>
      </c>
      <c r="E49" s="45">
        <v>269.7</v>
      </c>
      <c r="F49" s="66">
        <v>274.48522654578164</v>
      </c>
      <c r="G49" s="67">
        <v>1.25</v>
      </c>
      <c r="H49" s="68">
        <v>33.700000000000003</v>
      </c>
      <c r="I49" s="69">
        <v>4</v>
      </c>
      <c r="J49" s="70">
        <v>61233</v>
      </c>
      <c r="N49">
        <f t="shared" si="2"/>
        <v>79</v>
      </c>
      <c r="O49">
        <v>15.5</v>
      </c>
      <c r="P49">
        <f t="shared" si="0"/>
        <v>0.80642124701824058</v>
      </c>
      <c r="Q49">
        <f t="shared" si="1"/>
        <v>0.94181642050214642</v>
      </c>
    </row>
    <row r="50" spans="1:17" x14ac:dyDescent="0.35">
      <c r="A50" s="41" t="s">
        <v>150</v>
      </c>
      <c r="B50" s="42">
        <v>11.3</v>
      </c>
      <c r="C50" s="43">
        <v>4.7</v>
      </c>
      <c r="D50" s="44">
        <v>84.290902250404002</v>
      </c>
      <c r="E50" s="45">
        <v>333.1</v>
      </c>
      <c r="F50" s="66">
        <v>269.98946121651699</v>
      </c>
      <c r="G50" s="67">
        <v>1</v>
      </c>
      <c r="H50" s="68">
        <v>30.7</v>
      </c>
      <c r="I50" s="69">
        <v>5.3</v>
      </c>
      <c r="J50" s="70">
        <v>58078</v>
      </c>
      <c r="N50">
        <f t="shared" si="2"/>
        <v>81</v>
      </c>
      <c r="O50">
        <v>15.7</v>
      </c>
      <c r="P50">
        <f t="shared" si="0"/>
        <v>0.87789629505122857</v>
      </c>
      <c r="Q50">
        <f t="shared" si="1"/>
        <v>1.0098667399025902</v>
      </c>
    </row>
    <row r="51" spans="1:17" x14ac:dyDescent="0.35">
      <c r="A51" s="41" t="s">
        <v>151</v>
      </c>
      <c r="B51" s="61">
        <v>17</v>
      </c>
      <c r="C51" s="43">
        <v>7.4</v>
      </c>
      <c r="D51" s="44">
        <v>94.524786328554711</v>
      </c>
      <c r="E51" s="45">
        <v>275.2</v>
      </c>
      <c r="F51" s="66">
        <v>232.12047942465506</v>
      </c>
      <c r="G51" s="67">
        <v>2.1</v>
      </c>
      <c r="H51" s="68">
        <v>17.100000000000001</v>
      </c>
      <c r="I51" s="69">
        <v>4.3</v>
      </c>
      <c r="J51" s="70">
        <v>37989</v>
      </c>
      <c r="N51">
        <f t="shared" si="2"/>
        <v>83</v>
      </c>
      <c r="O51">
        <v>15.7</v>
      </c>
      <c r="P51">
        <f t="shared" si="0"/>
        <v>0.95416525314619549</v>
      </c>
      <c r="Q51">
        <f t="shared" si="1"/>
        <v>1.0098667399025902</v>
      </c>
    </row>
    <row r="52" spans="1:17" x14ac:dyDescent="0.35">
      <c r="A52" s="41" t="s">
        <v>152</v>
      </c>
      <c r="B52" s="42">
        <v>10.4</v>
      </c>
      <c r="C52" s="43">
        <v>6.4</v>
      </c>
      <c r="D52" s="44">
        <v>89.673695670212709</v>
      </c>
      <c r="E52" s="45">
        <v>290.89999999999998</v>
      </c>
      <c r="F52" s="66">
        <v>259.10479089348553</v>
      </c>
      <c r="G52" s="67">
        <v>1.27</v>
      </c>
      <c r="H52" s="68">
        <v>25.7</v>
      </c>
      <c r="I52" s="69">
        <v>4.7</v>
      </c>
      <c r="J52" s="70">
        <v>52094</v>
      </c>
      <c r="N52">
        <f t="shared" si="2"/>
        <v>85</v>
      </c>
      <c r="O52">
        <v>15.8</v>
      </c>
      <c r="P52">
        <f t="shared" si="0"/>
        <v>1.0364333894937898</v>
      </c>
      <c r="Q52">
        <f t="shared" si="1"/>
        <v>1.0438918996028128</v>
      </c>
    </row>
    <row r="53" spans="1:17" x14ac:dyDescent="0.35">
      <c r="A53" s="62" t="s">
        <v>153</v>
      </c>
      <c r="B53" s="50">
        <v>9.4</v>
      </c>
      <c r="C53" s="63">
        <v>7</v>
      </c>
      <c r="D53" s="64">
        <v>93.867286940458214</v>
      </c>
      <c r="E53" s="65">
        <v>239.3</v>
      </c>
      <c r="F53" s="71">
        <v>184.42356646510669</v>
      </c>
      <c r="G53" s="72">
        <v>1.6</v>
      </c>
      <c r="H53" s="73">
        <v>23.6</v>
      </c>
      <c r="I53" s="74">
        <v>3.1</v>
      </c>
      <c r="J53" s="75">
        <v>53207</v>
      </c>
      <c r="N53">
        <f t="shared" si="2"/>
        <v>87</v>
      </c>
      <c r="O53">
        <v>15.9</v>
      </c>
      <c r="P53">
        <f t="shared" si="0"/>
        <v>1.1263911290388013</v>
      </c>
      <c r="Q53">
        <f t="shared" si="1"/>
        <v>1.0779170593030349</v>
      </c>
    </row>
    <row r="54" spans="1:17" x14ac:dyDescent="0.35">
      <c r="A54" s="41"/>
      <c r="B54" s="41"/>
      <c r="C54" s="41"/>
      <c r="D54" s="41"/>
      <c r="E54" s="41"/>
      <c r="F54" s="41"/>
      <c r="G54" s="41"/>
      <c r="H54" s="41"/>
      <c r="I54" s="41"/>
      <c r="J54" s="41"/>
      <c r="N54">
        <f t="shared" si="2"/>
        <v>89</v>
      </c>
      <c r="O54">
        <v>17</v>
      </c>
      <c r="P54">
        <f t="shared" si="0"/>
        <v>1.2265281200366105</v>
      </c>
      <c r="Q54">
        <f t="shared" si="1"/>
        <v>1.4521938160054775</v>
      </c>
    </row>
    <row r="55" spans="1:17" x14ac:dyDescent="0.35">
      <c r="A55" s="41" t="s">
        <v>154</v>
      </c>
      <c r="B55" s="41"/>
      <c r="C55" s="41"/>
      <c r="D55" s="41"/>
      <c r="E55" s="41"/>
      <c r="F55" s="41"/>
      <c r="G55" s="41"/>
      <c r="H55" s="41"/>
      <c r="I55" s="41"/>
      <c r="J55" s="41"/>
      <c r="N55">
        <f t="shared" si="2"/>
        <v>91</v>
      </c>
      <c r="O55">
        <v>17.100000000000001</v>
      </c>
      <c r="P55">
        <f t="shared" si="0"/>
        <v>1.3407550336902161</v>
      </c>
      <c r="Q55">
        <f t="shared" si="1"/>
        <v>1.4862189757057001</v>
      </c>
    </row>
    <row r="56" spans="1:17" x14ac:dyDescent="0.35">
      <c r="A56" s="41" t="s">
        <v>155</v>
      </c>
      <c r="B56" s="41"/>
      <c r="C56" s="41"/>
      <c r="D56" s="41"/>
      <c r="E56" s="41"/>
      <c r="F56" s="41"/>
      <c r="G56" s="41"/>
      <c r="H56" s="41"/>
      <c r="I56" s="41"/>
      <c r="J56" s="41"/>
      <c r="N56">
        <f t="shared" si="2"/>
        <v>93</v>
      </c>
      <c r="O56">
        <v>17.3</v>
      </c>
      <c r="P56">
        <f t="shared" si="0"/>
        <v>1.4757910281791713</v>
      </c>
      <c r="Q56">
        <f t="shared" si="1"/>
        <v>1.5542692951061439</v>
      </c>
    </row>
    <row r="57" spans="1:17" x14ac:dyDescent="0.35">
      <c r="A57" s="41" t="s">
        <v>156</v>
      </c>
      <c r="B57" s="41"/>
      <c r="C57" s="41"/>
      <c r="D57" s="41"/>
      <c r="E57" s="41"/>
      <c r="F57" s="41"/>
      <c r="G57" s="41"/>
      <c r="H57" s="41"/>
      <c r="I57" s="41"/>
      <c r="J57" s="41"/>
      <c r="N57">
        <f t="shared" si="2"/>
        <v>95</v>
      </c>
      <c r="O57">
        <v>17.3</v>
      </c>
      <c r="P57">
        <f t="shared" si="0"/>
        <v>1.6448536269514715</v>
      </c>
      <c r="Q57">
        <f t="shared" si="1"/>
        <v>1.5542692951061439</v>
      </c>
    </row>
    <row r="58" spans="1:17" x14ac:dyDescent="0.35">
      <c r="A58" s="41" t="s">
        <v>157</v>
      </c>
      <c r="B58" s="41"/>
      <c r="C58" s="41"/>
      <c r="D58" s="41"/>
      <c r="E58" s="41"/>
      <c r="F58" s="41"/>
      <c r="G58" s="41"/>
      <c r="H58" s="41"/>
      <c r="I58" s="41"/>
      <c r="J58" s="41"/>
      <c r="N58">
        <f t="shared" si="2"/>
        <v>97</v>
      </c>
      <c r="O58">
        <v>17.3</v>
      </c>
      <c r="P58">
        <f t="shared" si="0"/>
        <v>1.8807936081512504</v>
      </c>
      <c r="Q58">
        <f t="shared" si="1"/>
        <v>1.5542692951061439</v>
      </c>
    </row>
    <row r="59" spans="1:17" x14ac:dyDescent="0.35">
      <c r="A59" s="41" t="s">
        <v>164</v>
      </c>
      <c r="B59" s="41"/>
      <c r="C59" s="41"/>
      <c r="D59" s="41"/>
      <c r="E59" s="41"/>
      <c r="F59" s="41"/>
      <c r="G59" s="41"/>
      <c r="H59" s="41"/>
      <c r="I59" s="41"/>
      <c r="J59" s="41"/>
      <c r="N59">
        <f t="shared" si="2"/>
        <v>99</v>
      </c>
      <c r="O59">
        <v>21.2</v>
      </c>
      <c r="P59">
        <f t="shared" si="0"/>
        <v>2.3263478740408408</v>
      </c>
      <c r="Q59">
        <f t="shared" si="1"/>
        <v>2.881250523414804</v>
      </c>
    </row>
    <row r="60" spans="1:17" x14ac:dyDescent="0.35">
      <c r="A60" s="41" t="s">
        <v>165</v>
      </c>
      <c r="B60" s="41"/>
      <c r="C60" s="41"/>
      <c r="D60" s="41"/>
      <c r="E60" s="41"/>
      <c r="F60" s="41"/>
      <c r="G60" s="41"/>
      <c r="H60" s="41"/>
      <c r="I60" s="41"/>
      <c r="J60" s="41"/>
    </row>
    <row r="61" spans="1:17" x14ac:dyDescent="0.35">
      <c r="A61" s="41" t="s">
        <v>166</v>
      </c>
      <c r="B61" s="41"/>
      <c r="C61" s="41"/>
      <c r="D61" s="41"/>
      <c r="E61" s="41"/>
      <c r="F61" s="41"/>
      <c r="G61" s="41"/>
      <c r="H61" s="41"/>
      <c r="I61" s="41"/>
      <c r="J61" s="41"/>
    </row>
    <row r="62" spans="1:17" x14ac:dyDescent="0.35">
      <c r="A62" s="41" t="s">
        <v>167</v>
      </c>
      <c r="B62" s="41"/>
      <c r="C62" s="41"/>
      <c r="D62" s="41"/>
      <c r="E62" s="41"/>
      <c r="F62" s="41"/>
      <c r="G62" s="41"/>
      <c r="H62" s="41"/>
      <c r="I62" s="41"/>
      <c r="J62" s="41"/>
    </row>
    <row r="63" spans="1:17" x14ac:dyDescent="0.35">
      <c r="A63" s="41" t="s">
        <v>168</v>
      </c>
      <c r="B63" s="41"/>
      <c r="C63" s="41"/>
      <c r="D63" s="41"/>
      <c r="E63" s="41"/>
      <c r="F63" s="41"/>
      <c r="G63" s="41"/>
      <c r="H63" s="41"/>
      <c r="I63" s="41"/>
      <c r="J63" s="4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</vt:lpstr>
      <vt:lpstr>Ex 1</vt:lpstr>
      <vt:lpstr>Ex 1A</vt:lpstr>
      <vt:lpstr>Ex 1B</vt:lpstr>
      <vt:lpstr>Ex 1C</vt:lpstr>
      <vt:lpstr>Ex 1D</vt:lpstr>
      <vt:lpstr>Ex 2</vt:lpstr>
      <vt:lpstr>Ex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2025-11-05T17:41:51Z</dcterms:created>
  <dcterms:modified xsi:type="dcterms:W3CDTF">2025-11-05T19:51:46Z</dcterms:modified>
</cp:coreProperties>
</file>