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60BCA025-8CF7-45EA-B02D-931F4ED92AFE}" xr6:coauthVersionLast="47" xr6:coauthVersionMax="47" xr10:uidLastSave="{CC361A37-954F-4DFF-A033-A76812774DEF}"/>
  <bookViews>
    <workbookView xWindow="-110" yWindow="-110" windowWidth="19420" windowHeight="10300" xr2:uid="{30335D24-F97E-488A-8369-B24669354FA2}"/>
  </bookViews>
  <sheets>
    <sheet name="Title" sheetId="3" r:id="rId1"/>
    <sheet name="Gage" sheetId="1" r:id="rId2"/>
    <sheet name="Gage 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 a="1"/>
  <c r="E26" i="1" s="1"/>
  <c r="F22" i="1" a="1"/>
  <c r="G22" i="1" s="1"/>
  <c r="E15" i="1" a="1"/>
  <c r="E18" i="1" s="1"/>
  <c r="F14" i="1" a="1"/>
  <c r="F14" i="1" s="1"/>
  <c r="E7" i="1" a="1"/>
  <c r="E10" i="1" s="1"/>
  <c r="F6" i="1" a="1"/>
  <c r="G6" i="1" s="1"/>
  <c r="K28" i="2"/>
  <c r="P9" i="2" s="1"/>
  <c r="J28" i="2"/>
  <c r="I28" i="2"/>
  <c r="H28" i="2"/>
  <c r="K27" i="2"/>
  <c r="J27" i="2"/>
  <c r="I27" i="2"/>
  <c r="H27" i="2"/>
  <c r="G27" i="2"/>
  <c r="K26" i="2"/>
  <c r="J26" i="2"/>
  <c r="I26" i="2"/>
  <c r="H26" i="2"/>
  <c r="G26" i="2"/>
  <c r="K25" i="2"/>
  <c r="J25" i="2"/>
  <c r="I25" i="2"/>
  <c r="H25" i="2"/>
  <c r="G25" i="2"/>
  <c r="K24" i="2"/>
  <c r="J24" i="2"/>
  <c r="I24" i="2"/>
  <c r="H24" i="2"/>
  <c r="G24" i="2"/>
  <c r="K23" i="2"/>
  <c r="J23" i="2"/>
  <c r="I23" i="2"/>
  <c r="H23" i="2"/>
  <c r="G23" i="2"/>
  <c r="J22" i="2"/>
  <c r="I22" i="2"/>
  <c r="H22" i="2"/>
  <c r="K19" i="2"/>
  <c r="J19" i="2"/>
  <c r="I19" i="2"/>
  <c r="H19" i="2"/>
  <c r="O6" i="2" s="1"/>
  <c r="K18" i="2"/>
  <c r="J18" i="2"/>
  <c r="I18" i="2"/>
  <c r="H18" i="2"/>
  <c r="G18" i="2"/>
  <c r="K17" i="2"/>
  <c r="O5" i="2" s="1"/>
  <c r="W5" i="2" s="1"/>
  <c r="J17" i="2"/>
  <c r="I17" i="2"/>
  <c r="H17" i="2"/>
  <c r="G17" i="2"/>
  <c r="K16" i="2"/>
  <c r="J16" i="2"/>
  <c r="I16" i="2"/>
  <c r="H16" i="2"/>
  <c r="G16" i="2"/>
  <c r="K15" i="2"/>
  <c r="J15" i="2"/>
  <c r="I15" i="2"/>
  <c r="H15" i="2"/>
  <c r="G15" i="2"/>
  <c r="K14" i="2"/>
  <c r="J14" i="2"/>
  <c r="I14" i="2"/>
  <c r="H14" i="2"/>
  <c r="G14" i="2"/>
  <c r="J13" i="2"/>
  <c r="I13" i="2"/>
  <c r="H13" i="2"/>
  <c r="K10" i="2"/>
  <c r="O9" i="2" s="1"/>
  <c r="J10" i="2"/>
  <c r="I10" i="2"/>
  <c r="H10" i="2"/>
  <c r="N6" i="2" s="1"/>
  <c r="K9" i="2"/>
  <c r="J9" i="2"/>
  <c r="I9" i="2"/>
  <c r="H9" i="2"/>
  <c r="G9" i="2"/>
  <c r="K8" i="2"/>
  <c r="J8" i="2"/>
  <c r="I8" i="2"/>
  <c r="H8" i="2"/>
  <c r="G8" i="2"/>
  <c r="K7" i="2"/>
  <c r="J7" i="2"/>
  <c r="I7" i="2"/>
  <c r="H7" i="2"/>
  <c r="G7" i="2"/>
  <c r="K6" i="2"/>
  <c r="J6" i="2"/>
  <c r="I6" i="2"/>
  <c r="H6" i="2"/>
  <c r="G6" i="2"/>
  <c r="K5" i="2"/>
  <c r="J5" i="2"/>
  <c r="I5" i="2"/>
  <c r="H5" i="2"/>
  <c r="H3" i="2" s="1"/>
  <c r="G5" i="2"/>
  <c r="J4" i="2"/>
  <c r="I4" i="2"/>
  <c r="H4" i="2"/>
  <c r="H27" i="1"/>
  <c r="M11" i="1"/>
  <c r="U11" i="1" s="1"/>
  <c r="B11" i="1"/>
  <c r="B9" i="1"/>
  <c r="B7" i="1"/>
  <c r="B5" i="1"/>
  <c r="G14" i="1" l="1"/>
  <c r="E25" i="1"/>
  <c r="E8" i="1"/>
  <c r="F22" i="1"/>
  <c r="F27" i="1" s="1" a="1"/>
  <c r="F27" i="1" s="1"/>
  <c r="E15" i="1"/>
  <c r="F6" i="1"/>
  <c r="F10" i="1" s="1" a="1"/>
  <c r="F10" i="1" s="1"/>
  <c r="E16" i="1"/>
  <c r="F16" i="1" s="1" a="1"/>
  <c r="F16" i="1" s="1"/>
  <c r="H16" i="1" s="1" a="1"/>
  <c r="H16" i="1" s="1"/>
  <c r="E17" i="1"/>
  <c r="G17" i="1" s="1" a="1"/>
  <c r="G17" i="1" s="1"/>
  <c r="E7" i="1"/>
  <c r="G7" i="1" s="1" a="1"/>
  <c r="G7" i="1" s="1"/>
  <c r="E9" i="1"/>
  <c r="E23" i="1"/>
  <c r="E24" i="1"/>
  <c r="H26" i="1" a="1"/>
  <c r="H26" i="1" s="1"/>
  <c r="G10" i="1" a="1"/>
  <c r="G10" i="1" s="1"/>
  <c r="X9" i="2"/>
  <c r="V9" i="2" s="1"/>
  <c r="N9" i="2"/>
  <c r="N7" i="2" s="1"/>
  <c r="W6" i="2"/>
  <c r="O7" i="2"/>
  <c r="V6" i="2"/>
  <c r="P6" i="2"/>
  <c r="F17" i="1" a="1"/>
  <c r="F17" i="1" s="1"/>
  <c r="H17" i="1" s="1" a="1"/>
  <c r="H17" i="1" s="1"/>
  <c r="W9" i="2"/>
  <c r="F7" i="1" a="1"/>
  <c r="F7" i="1" s="1"/>
  <c r="G18" i="1" a="1"/>
  <c r="G18" i="1" s="1"/>
  <c r="F18" i="1" a="1"/>
  <c r="F18" i="1" s="1"/>
  <c r="H18" i="1" s="1" a="1"/>
  <c r="H18" i="1" s="1"/>
  <c r="N8" i="2"/>
  <c r="N5" i="2"/>
  <c r="G27" i="1" a="1"/>
  <c r="G27" i="1" s="1"/>
  <c r="H10" i="1" l="1" a="1"/>
  <c r="H10" i="1" s="1"/>
  <c r="F26" i="1" a="1"/>
  <c r="F26" i="1" s="1"/>
  <c r="G8" i="1" a="1"/>
  <c r="G8" i="1" s="1"/>
  <c r="F8" i="1" a="1"/>
  <c r="F8" i="1" s="1"/>
  <c r="V8" i="2"/>
  <c r="P7" i="2"/>
  <c r="F15" i="1" a="1"/>
  <c r="F15" i="1" s="1"/>
  <c r="G15" i="1" a="1"/>
  <c r="G15" i="1" s="1"/>
  <c r="G19" i="1" s="1" a="1"/>
  <c r="G19" i="1" s="1"/>
  <c r="V5" i="2"/>
  <c r="X5" i="2" s="1"/>
  <c r="P5" i="2"/>
  <c r="G16" i="1" a="1"/>
  <c r="G16" i="1" s="1"/>
  <c r="F25" i="1" a="1"/>
  <c r="F25" i="1" s="1"/>
  <c r="H25" i="1" a="1"/>
  <c r="H25" i="1" s="1"/>
  <c r="G25" i="1" a="1"/>
  <c r="G25" i="1" s="1"/>
  <c r="P8" i="2"/>
  <c r="N14" i="2" s="1"/>
  <c r="G26" i="1" a="1"/>
  <c r="G26" i="1" s="1"/>
  <c r="G23" i="1" a="1"/>
  <c r="G23" i="1" s="1"/>
  <c r="F23" i="1" a="1"/>
  <c r="F23" i="1" s="1"/>
  <c r="H23" i="1" a="1"/>
  <c r="H23" i="1" s="1"/>
  <c r="H7" i="1" a="1"/>
  <c r="H7" i="1" s="1"/>
  <c r="K10" i="1"/>
  <c r="F5" i="1"/>
  <c r="F11" i="1" a="1"/>
  <c r="F11" i="1" s="1"/>
  <c r="H24" i="1" a="1"/>
  <c r="H24" i="1" s="1"/>
  <c r="G24" i="1" a="1"/>
  <c r="G24" i="1" s="1"/>
  <c r="F24" i="1" a="1"/>
  <c r="F24" i="1" s="1"/>
  <c r="N16" i="2"/>
  <c r="Q6" i="2"/>
  <c r="R6" i="2" s="1"/>
  <c r="O8" i="2"/>
  <c r="W8" i="2" s="1"/>
  <c r="G9" i="1" a="1"/>
  <c r="G9" i="1" s="1"/>
  <c r="F9" i="1" a="1"/>
  <c r="F9" i="1" s="1"/>
  <c r="H9" i="1" s="1" a="1"/>
  <c r="H9" i="1" s="1"/>
  <c r="X6" i="2"/>
  <c r="H8" i="1" l="1" a="1"/>
  <c r="H8" i="1" s="1"/>
  <c r="H11" i="1" s="1" a="1"/>
  <c r="H11" i="1" s="1"/>
  <c r="L11" i="1" s="1"/>
  <c r="G11" i="1" a="1"/>
  <c r="G11" i="1" s="1"/>
  <c r="Y5" i="2"/>
  <c r="Z5" i="2" s="1"/>
  <c r="V18" i="2"/>
  <c r="Y6" i="2"/>
  <c r="Z6" i="2" s="1"/>
  <c r="V16" i="2"/>
  <c r="F19" i="1" a="1"/>
  <c r="F19" i="1" s="1"/>
  <c r="L8" i="1" s="1"/>
  <c r="H15" i="1" a="1"/>
  <c r="H15" i="1" s="1"/>
  <c r="K7" i="1" s="1"/>
  <c r="N17" i="2"/>
  <c r="Q7" i="2"/>
  <c r="R7" i="2" s="1"/>
  <c r="S7" i="2" s="1"/>
  <c r="X8" i="2"/>
  <c r="P16" i="2"/>
  <c r="N15" i="2"/>
  <c r="P14" i="2"/>
  <c r="N13" i="2"/>
  <c r="N18" i="2"/>
  <c r="Q5" i="2"/>
  <c r="R5" i="2" s="1"/>
  <c r="K8" i="1" l="1"/>
  <c r="S8" i="1" s="1"/>
  <c r="X16" i="2"/>
  <c r="N19" i="2"/>
  <c r="O17" i="2" s="1"/>
  <c r="P13" i="2"/>
  <c r="O13" i="2"/>
  <c r="P15" i="2"/>
  <c r="V14" i="2"/>
  <c r="V17" i="2"/>
  <c r="K11" i="1"/>
  <c r="T11" i="1"/>
  <c r="S11" i="1" s="1"/>
  <c r="M7" i="1"/>
  <c r="S7" i="1"/>
  <c r="U7" i="1" s="1"/>
  <c r="P17" i="2"/>
  <c r="L7" i="1"/>
  <c r="T7" i="1" s="1"/>
  <c r="H19" i="1" a="1"/>
  <c r="H19" i="1" s="1"/>
  <c r="P18" i="2"/>
  <c r="T8" i="1"/>
  <c r="X18" i="2"/>
  <c r="K9" i="1" l="1"/>
  <c r="S10" i="1" s="1"/>
  <c r="M8" i="1"/>
  <c r="L9" i="1"/>
  <c r="L10" i="1" s="1"/>
  <c r="M10" i="1" s="1"/>
  <c r="K16" i="1" s="1"/>
  <c r="M16" i="1" s="1"/>
  <c r="X17" i="2"/>
  <c r="N21" i="2"/>
  <c r="X14" i="2"/>
  <c r="V13" i="2"/>
  <c r="O18" i="2"/>
  <c r="O15" i="2"/>
  <c r="S20" i="1"/>
  <c r="O19" i="2"/>
  <c r="P19" i="2"/>
  <c r="Q15" i="2" s="1"/>
  <c r="O16" i="2"/>
  <c r="O14" i="2"/>
  <c r="U8" i="1"/>
  <c r="V15" i="2"/>
  <c r="M9" i="1" l="1"/>
  <c r="K18" i="1" s="1"/>
  <c r="M18" i="1" s="1"/>
  <c r="T10" i="1"/>
  <c r="X13" i="2"/>
  <c r="V19" i="2"/>
  <c r="Q19" i="2"/>
  <c r="Q14" i="2"/>
  <c r="Q16" i="2"/>
  <c r="Q18" i="2"/>
  <c r="X15" i="2"/>
  <c r="U20" i="1"/>
  <c r="U10" i="1"/>
  <c r="V8" i="1" s="1"/>
  <c r="W8" i="1" s="1"/>
  <c r="Q13" i="2"/>
  <c r="S18" i="1"/>
  <c r="Q17" i="2"/>
  <c r="K19" i="1" l="1"/>
  <c r="M19" i="1" s="1"/>
  <c r="N9" i="1"/>
  <c r="O9" i="1" s="1"/>
  <c r="P9" i="1" s="1"/>
  <c r="N8" i="1"/>
  <c r="O8" i="1" s="1"/>
  <c r="K20" i="1"/>
  <c r="M20" i="1" s="1"/>
  <c r="N7" i="1"/>
  <c r="O7" i="1" s="1"/>
  <c r="U18" i="1"/>
  <c r="S16" i="1"/>
  <c r="S19" i="1"/>
  <c r="V7" i="1"/>
  <c r="W7" i="1" s="1"/>
  <c r="W19" i="2"/>
  <c r="X19" i="2"/>
  <c r="W16" i="2"/>
  <c r="W18" i="2"/>
  <c r="W17" i="2"/>
  <c r="W14" i="2"/>
  <c r="W15" i="2"/>
  <c r="W13" i="2"/>
  <c r="Y15" i="2"/>
  <c r="Y13" i="2"/>
  <c r="V21" i="2"/>
  <c r="K17" i="1" l="1"/>
  <c r="M17" i="1" s="1"/>
  <c r="U19" i="1"/>
  <c r="U16" i="1"/>
  <c r="Y19" i="2"/>
  <c r="Y16" i="2"/>
  <c r="Y18" i="2"/>
  <c r="Y14" i="2"/>
  <c r="Y17" i="2"/>
  <c r="S17" i="1"/>
  <c r="S15" i="1" s="1"/>
  <c r="K15" i="1" l="1"/>
  <c r="U15" i="1"/>
  <c r="S21" i="1"/>
  <c r="T15" i="1" s="1"/>
  <c r="M15" i="1"/>
  <c r="K21" i="1"/>
  <c r="U17" i="1"/>
  <c r="T17" i="1" l="1"/>
  <c r="M21" i="1"/>
  <c r="N15" i="1" s="1"/>
  <c r="L21" i="1"/>
  <c r="L16" i="1"/>
  <c r="L18" i="1"/>
  <c r="L20" i="1"/>
  <c r="L19" i="1"/>
  <c r="L17" i="1"/>
  <c r="L15" i="1"/>
  <c r="K23" i="1"/>
  <c r="U21" i="1"/>
  <c r="T21" i="1"/>
  <c r="T20" i="1"/>
  <c r="T18" i="1"/>
  <c r="T19" i="1"/>
  <c r="T16" i="1"/>
  <c r="S23" i="1"/>
  <c r="V21" i="1" l="1"/>
  <c r="V20" i="1"/>
  <c r="V18" i="1"/>
  <c r="V16" i="1"/>
  <c r="V19" i="1"/>
  <c r="V15" i="1"/>
  <c r="N21" i="1"/>
  <c r="N16" i="1"/>
  <c r="N18" i="1"/>
  <c r="N20" i="1"/>
  <c r="N19" i="1"/>
  <c r="N17" i="1"/>
  <c r="V17" i="1"/>
</calcChain>
</file>

<file path=xl/sharedStrings.xml><?xml version="1.0" encoding="utf-8"?>
<sst xmlns="http://schemas.openxmlformats.org/spreadsheetml/2006/main" count="136" uniqueCount="46">
  <si>
    <t>Gage R&amp;R</t>
  </si>
  <si>
    <t>Part</t>
  </si>
  <si>
    <t>Op</t>
  </si>
  <si>
    <t>Meas</t>
  </si>
  <si>
    <t>Descriptive Statistics</t>
  </si>
  <si>
    <t>Gage R&amp;R (with interaction)</t>
  </si>
  <si>
    <t>Gage R&amp;R (w/o interaction)</t>
  </si>
  <si>
    <t>COUNT</t>
  </si>
  <si>
    <t>ANOVA</t>
  </si>
  <si>
    <t>Alpha</t>
  </si>
  <si>
    <t>SS</t>
  </si>
  <si>
    <t>df</t>
  </si>
  <si>
    <t>MS</t>
  </si>
  <si>
    <t>F</t>
  </si>
  <si>
    <t>p-value</t>
  </si>
  <si>
    <t>sig</t>
  </si>
  <si>
    <t>Operator</t>
  </si>
  <si>
    <t>Operator*Part</t>
  </si>
  <si>
    <t>Repeatability</t>
  </si>
  <si>
    <t>Total</t>
  </si>
  <si>
    <t>MEAN</t>
  </si>
  <si>
    <t>VARIATION</t>
  </si>
  <si>
    <t>Var</t>
  </si>
  <si>
    <t>%</t>
  </si>
  <si>
    <t>Std Dev</t>
  </si>
  <si>
    <t>Tot Gage R&amp;R</t>
  </si>
  <si>
    <t>- Repeatability</t>
  </si>
  <si>
    <t>- Reproducibility</t>
  </si>
  <si>
    <t>-- Operator</t>
  </si>
  <si>
    <t>-- Op*Part</t>
  </si>
  <si>
    <t>Part-to-Part</t>
  </si>
  <si>
    <t>VARIANCE</t>
  </si>
  <si>
    <t>Tot Variation</t>
  </si>
  <si>
    <t>No. of categories</t>
  </si>
  <si>
    <t/>
  </si>
  <si>
    <t>Op1</t>
  </si>
  <si>
    <t>Op2</t>
  </si>
  <si>
    <t>Op3</t>
  </si>
  <si>
    <t>P1</t>
  </si>
  <si>
    <t>P2</t>
  </si>
  <si>
    <t>P3</t>
  </si>
  <si>
    <t>P4</t>
  </si>
  <si>
    <t>P5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</si>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</sst>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right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0" xfId="0" applyNumberFormat="1"/>
    <xf numFmtId="164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687A-D149-47DB-8775-A9CCF8C696D0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43</v>
      </c>
    </row>
    <row r="2" spans="1:2" x14ac:dyDescent="0.35">
      <c r="A2" t="s">
        <v>0</v>
      </c>
    </row>
    <row r="4" spans="1:2" x14ac:dyDescent="0.35">
      <c r="A4" t="s">
        <v>44</v>
      </c>
      <c r="B4" s="34">
        <v>45964</v>
      </c>
    </row>
    <row r="6" spans="1:2" x14ac:dyDescent="0.35">
      <c r="A6" s="35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569D-A5BD-436A-B101-BEFE3F00DE9F}">
  <sheetPr codeName="Sheet19"/>
  <dimension ref="A1:W27"/>
  <sheetViews>
    <sheetView workbookViewId="0"/>
  </sheetViews>
  <sheetFormatPr defaultRowHeight="14.5" x14ac:dyDescent="0.35"/>
  <cols>
    <col min="5" max="5" width="8.36328125" customWidth="1"/>
    <col min="9" max="9" width="5.6328125" customWidth="1"/>
    <col min="10" max="10" width="14.6328125" customWidth="1"/>
    <col min="16" max="16" width="6.7265625" customWidth="1"/>
    <col min="18" max="18" width="15.1796875" customWidth="1"/>
  </cols>
  <sheetData>
    <row r="1" spans="1:23" x14ac:dyDescent="0.35">
      <c r="A1" s="1" t="s">
        <v>0</v>
      </c>
    </row>
    <row r="3" spans="1:23" x14ac:dyDescent="0.35">
      <c r="A3" s="2" t="s">
        <v>1</v>
      </c>
      <c r="B3" s="2" t="s">
        <v>2</v>
      </c>
      <c r="C3" s="2" t="s">
        <v>3</v>
      </c>
      <c r="E3" t="s">
        <v>4</v>
      </c>
      <c r="J3" t="s">
        <v>5</v>
      </c>
      <c r="R3" t="s">
        <v>6</v>
      </c>
    </row>
    <row r="4" spans="1:23" x14ac:dyDescent="0.35">
      <c r="A4" s="3">
        <v>1</v>
      </c>
      <c r="B4" s="4">
        <v>1</v>
      </c>
      <c r="C4" s="5">
        <v>-11.966950000000001</v>
      </c>
    </row>
    <row r="5" spans="1:23" ht="15" thickBot="1" x14ac:dyDescent="0.4">
      <c r="A5" s="3">
        <v>1</v>
      </c>
      <c r="B5" s="4">
        <f>B4</f>
        <v>1</v>
      </c>
      <c r="C5" s="5">
        <v>-17.438790000000001</v>
      </c>
      <c r="E5" t="s">
        <v>7</v>
      </c>
      <c r="F5" t="str">
        <f ca="1">IF(COUNTIF(F7:G10,F7)=COUNT(F7:G10),"balanced","unbalanced")</f>
        <v>balanced</v>
      </c>
      <c r="J5" t="s">
        <v>8</v>
      </c>
      <c r="N5" s="2" t="s">
        <v>9</v>
      </c>
      <c r="O5" s="2">
        <v>0.05</v>
      </c>
      <c r="R5" t="s">
        <v>8</v>
      </c>
      <c r="V5" s="2" t="s">
        <v>9</v>
      </c>
      <c r="W5" s="2">
        <v>0.05</v>
      </c>
    </row>
    <row r="6" spans="1:23" ht="15" thickTop="1" x14ac:dyDescent="0.35">
      <c r="A6" s="3">
        <v>2</v>
      </c>
      <c r="B6" s="4">
        <v>1</v>
      </c>
      <c r="C6" s="5">
        <v>-14.5146</v>
      </c>
      <c r="F6" t="e">
        <f t="array" aca="1" ref="F6:G6" ca="1">TRANSPOSE(SortUnique(B4:B19))</f>
        <v>#NAME?</v>
      </c>
      <c r="G6" t="e">
        <f ca="1"/>
        <v>#NAME?</v>
      </c>
      <c r="J6" s="6"/>
      <c r="K6" s="6" t="s">
        <v>10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</v>
      </c>
      <c r="R6" s="6"/>
      <c r="S6" s="6" t="s">
        <v>10</v>
      </c>
      <c r="T6" s="6" t="s">
        <v>11</v>
      </c>
      <c r="U6" s="6" t="s">
        <v>12</v>
      </c>
      <c r="V6" s="6" t="s">
        <v>13</v>
      </c>
      <c r="W6" s="6" t="s">
        <v>14</v>
      </c>
    </row>
    <row r="7" spans="1:23" x14ac:dyDescent="0.35">
      <c r="A7" s="3">
        <v>2</v>
      </c>
      <c r="B7" s="4">
        <f>B6</f>
        <v>1</v>
      </c>
      <c r="C7" s="5">
        <v>13.1431</v>
      </c>
      <c r="E7" t="e">
        <f t="array" aca="1" ref="E7:E10" ca="1">SortUnique(A4:A19)</f>
        <v>#NAME?</v>
      </c>
      <c r="F7" s="7">
        <f t="array" aca="1" ref="F7" ca="1">COUNTIFS($A$4:$A$19,$E7,$B$4:$B$19,F$6)</f>
        <v>0</v>
      </c>
      <c r="G7" s="8">
        <f t="array" aca="1" ref="G7" ca="1">COUNTIFS($A$4:$A$19,$E7,$B$4:$B$19,G$6)</f>
        <v>0</v>
      </c>
      <c r="H7">
        <f t="array" aca="1" ref="H7" ca="1">SUM(F7:G7)</f>
        <v>0</v>
      </c>
      <c r="J7" t="s">
        <v>1</v>
      </c>
      <c r="K7" t="e">
        <f ca="1">DEVSQ(H15:H18)*H7</f>
        <v>#DIV/0!</v>
      </c>
      <c r="L7">
        <f ca="1">COUNT(H15:H18)-1</f>
        <v>-1</v>
      </c>
      <c r="M7" t="e">
        <f ca="1">K7/L7</f>
        <v>#DIV/0!</v>
      </c>
      <c r="N7" t="e">
        <f ca="1">M7/M9</f>
        <v>#DIV/0!</v>
      </c>
      <c r="O7" t="e">
        <f ca="1">_xlfn.F.DIST.RT(N7,L7,L9)</f>
        <v>#DIV/0!</v>
      </c>
      <c r="R7" t="s">
        <v>1</v>
      </c>
      <c r="S7" t="e">
        <f ca="1">K7</f>
        <v>#DIV/0!</v>
      </c>
      <c r="T7">
        <f ca="1">L7</f>
        <v>-1</v>
      </c>
      <c r="U7" t="e">
        <f ca="1">S7/T7</f>
        <v>#DIV/0!</v>
      </c>
      <c r="V7" t="e">
        <f ca="1">U7/U10</f>
        <v>#DIV/0!</v>
      </c>
      <c r="W7" t="e">
        <f ca="1">_xlfn.F.DIST.RT(V7,T7,T10)</f>
        <v>#DIV/0!</v>
      </c>
    </row>
    <row r="8" spans="1:23" x14ac:dyDescent="0.35">
      <c r="A8" s="9">
        <v>3</v>
      </c>
      <c r="B8" s="10">
        <v>1</v>
      </c>
      <c r="C8" s="11">
        <v>-1.3947499999999999</v>
      </c>
      <c r="E8" t="e">
        <f ca="1"/>
        <v>#NAME?</v>
      </c>
      <c r="F8" s="12">
        <f t="array" aca="1" ref="F8" ca="1">COUNTIFS($A$4:$A$19,$E8,$B$4:$B$19,F$6)</f>
        <v>0</v>
      </c>
      <c r="G8" s="13">
        <f t="array" aca="1" ref="G8" ca="1">COUNTIFS($A$4:$A$19,$E8,$B$4:$B$19,G$6)</f>
        <v>0</v>
      </c>
      <c r="H8">
        <f t="array" aca="1" ref="H8" ca="1">SUM(F8:G8)</f>
        <v>0</v>
      </c>
      <c r="J8" t="s">
        <v>16</v>
      </c>
      <c r="K8" t="e">
        <f ca="1">DEVSQ(F19:G19)*F11</f>
        <v>#DIV/0!</v>
      </c>
      <c r="L8">
        <f ca="1">COUNT(F19:G19)-1</f>
        <v>-1</v>
      </c>
      <c r="M8" t="e">
        <f ca="1">K8/L8</f>
        <v>#DIV/0!</v>
      </c>
      <c r="N8" t="e">
        <f ca="1">M8/M9</f>
        <v>#DIV/0!</v>
      </c>
      <c r="O8" t="e">
        <f ca="1">_xlfn.F.DIST.RT(N8,L8,L9)</f>
        <v>#DIV/0!</v>
      </c>
      <c r="R8" t="s">
        <v>16</v>
      </c>
      <c r="S8" t="e">
        <f ca="1">K8</f>
        <v>#DIV/0!</v>
      </c>
      <c r="T8">
        <f ca="1">L8</f>
        <v>-1</v>
      </c>
      <c r="U8" t="e">
        <f ca="1">S8/T8</f>
        <v>#DIV/0!</v>
      </c>
      <c r="V8" t="e">
        <f ca="1">U8/U10</f>
        <v>#DIV/0!</v>
      </c>
      <c r="W8" t="e">
        <f ca="1">_xlfn.F.DIST.RT(V8,T8,T10)</f>
        <v>#DIV/0!</v>
      </c>
    </row>
    <row r="9" spans="1:23" x14ac:dyDescent="0.35">
      <c r="A9" s="9">
        <v>3</v>
      </c>
      <c r="B9" s="10">
        <f>B8</f>
        <v>1</v>
      </c>
      <c r="C9" s="11">
        <v>-2.9521000000000002</v>
      </c>
      <c r="E9" t="e">
        <f ca="1"/>
        <v>#NAME?</v>
      </c>
      <c r="F9" s="12">
        <f t="array" aca="1" ref="F9" ca="1">COUNTIFS($A$4:$A$19,$E9,$B$4:$B$19,F$6)</f>
        <v>0</v>
      </c>
      <c r="G9" s="13">
        <f t="array" aca="1" ref="G9" ca="1">COUNTIFS($A$4:$A$19,$E9,$B$4:$B$19,G$6)</f>
        <v>0</v>
      </c>
      <c r="H9">
        <f t="array" aca="1" ref="H9" ca="1">SUM(F9:G9)</f>
        <v>0</v>
      </c>
      <c r="J9" t="s">
        <v>17</v>
      </c>
      <c r="K9" t="e">
        <f ca="1">K11-K7-K8-K10</f>
        <v>#DIV/0!</v>
      </c>
      <c r="L9">
        <f ca="1">L8*L7</f>
        <v>1</v>
      </c>
      <c r="M9" t="e">
        <f ca="1">K9/L9</f>
        <v>#DIV/0!</v>
      </c>
      <c r="N9" t="e">
        <f ca="1">M9/M10</f>
        <v>#DIV/0!</v>
      </c>
      <c r="O9" t="e">
        <f ca="1">_xlfn.F.DIST.RT(N9,L9,L10)</f>
        <v>#DIV/0!</v>
      </c>
      <c r="P9" s="2" t="e">
        <f ca="1">IF(O9&lt;O5,"yes","no")</f>
        <v>#DIV/0!</v>
      </c>
      <c r="R9" t="s">
        <v>17</v>
      </c>
      <c r="S9">
        <v>0</v>
      </c>
      <c r="T9">
        <v>0</v>
      </c>
    </row>
    <row r="10" spans="1:23" x14ac:dyDescent="0.35">
      <c r="A10" s="9">
        <v>4</v>
      </c>
      <c r="B10" s="10">
        <v>1</v>
      </c>
      <c r="C10" s="11">
        <v>15.25089</v>
      </c>
      <c r="E10" t="e">
        <f ca="1"/>
        <v>#NAME?</v>
      </c>
      <c r="F10" s="14">
        <f t="array" aca="1" ref="F10" ca="1">COUNTIFS($A$4:$A$19,$E10,$B$4:$B$19,F$6)</f>
        <v>0</v>
      </c>
      <c r="G10" s="15">
        <f t="array" aca="1" ref="G10" ca="1">COUNTIFS($A$4:$A$19,$E10,$B$4:$B$19,G$6)</f>
        <v>0</v>
      </c>
      <c r="H10">
        <f t="array" aca="1" ref="H10" ca="1">SUM(F10:G10)</f>
        <v>0</v>
      </c>
      <c r="J10" t="s">
        <v>18</v>
      </c>
      <c r="K10" t="e">
        <f ca="1">SUM(F23:G26)*(F7-1)</f>
        <v>#NAME?</v>
      </c>
      <c r="L10">
        <f ca="1">L11-L7-L8-L9</f>
        <v>0</v>
      </c>
      <c r="M10" t="e">
        <f ca="1">K10/L10</f>
        <v>#NAME?</v>
      </c>
      <c r="R10" t="s">
        <v>18</v>
      </c>
      <c r="S10" t="e">
        <f ca="1">K9+K10</f>
        <v>#DIV/0!</v>
      </c>
      <c r="T10">
        <f ca="1">L9+L10</f>
        <v>1</v>
      </c>
      <c r="U10" t="e">
        <f ca="1">S10/T10</f>
        <v>#DIV/0!</v>
      </c>
    </row>
    <row r="11" spans="1:23" x14ac:dyDescent="0.35">
      <c r="A11" s="9">
        <v>4</v>
      </c>
      <c r="B11" s="10">
        <f>B10</f>
        <v>1</v>
      </c>
      <c r="C11" s="11">
        <v>3.3227500000000001</v>
      </c>
      <c r="F11">
        <f t="array" aca="1" ref="F11" ca="1">SUM(F7:F10)</f>
        <v>0</v>
      </c>
      <c r="G11">
        <f t="array" aca="1" ref="G11" ca="1">SUM(G7:G10)</f>
        <v>0</v>
      </c>
      <c r="H11">
        <f t="array" aca="1" ref="H11" ca="1">SUM(H7:H10)</f>
        <v>0</v>
      </c>
      <c r="J11" s="16" t="s">
        <v>19</v>
      </c>
      <c r="K11" s="16">
        <f ca="1">M11*L11</f>
        <v>-132.08665885387958</v>
      </c>
      <c r="L11" s="16">
        <f ca="1">H11-1</f>
        <v>-1</v>
      </c>
      <c r="M11" s="16">
        <f>H27</f>
        <v>132.08665885387958</v>
      </c>
      <c r="N11" s="16"/>
      <c r="O11" s="16"/>
      <c r="P11" s="16"/>
      <c r="R11" s="16" t="s">
        <v>19</v>
      </c>
      <c r="S11" s="16">
        <f ca="1">U11*T11</f>
        <v>-132.08665885387958</v>
      </c>
      <c r="T11" s="16">
        <f ca="1">L11</f>
        <v>-1</v>
      </c>
      <c r="U11" s="16">
        <f>M11</f>
        <v>132.08665885387958</v>
      </c>
      <c r="V11" s="16"/>
      <c r="W11" s="16"/>
    </row>
    <row r="12" spans="1:23" x14ac:dyDescent="0.35">
      <c r="A12" s="9">
        <v>1</v>
      </c>
      <c r="B12" s="10">
        <v>2</v>
      </c>
      <c r="C12" s="11">
        <v>2.1259600000000001</v>
      </c>
    </row>
    <row r="13" spans="1:23" ht="15" thickBot="1" x14ac:dyDescent="0.4">
      <c r="A13" s="9">
        <v>1</v>
      </c>
      <c r="B13" s="10">
        <v>2</v>
      </c>
      <c r="C13" s="11">
        <v>2.4329700000000001</v>
      </c>
      <c r="E13" t="s">
        <v>20</v>
      </c>
      <c r="J13" t="s">
        <v>21</v>
      </c>
      <c r="R13" t="s">
        <v>21</v>
      </c>
    </row>
    <row r="14" spans="1:23" ht="15" thickTop="1" x14ac:dyDescent="0.35">
      <c r="A14" s="9">
        <v>2</v>
      </c>
      <c r="B14" s="10">
        <v>2</v>
      </c>
      <c r="C14" s="11">
        <v>-1.0581700000000001</v>
      </c>
      <c r="F14" t="e">
        <f t="array" aca="1" ref="F14:G14" ca="1">TRANSPOSE(SortUnique(B4:B19))</f>
        <v>#NAME?</v>
      </c>
      <c r="G14" t="e">
        <f ca="1"/>
        <v>#NAME?</v>
      </c>
      <c r="J14" s="6"/>
      <c r="K14" s="6" t="s">
        <v>22</v>
      </c>
      <c r="L14" s="6" t="s">
        <v>23</v>
      </c>
      <c r="M14" s="6" t="s">
        <v>24</v>
      </c>
      <c r="N14" s="6" t="s">
        <v>23</v>
      </c>
      <c r="R14" s="6"/>
      <c r="S14" s="6" t="s">
        <v>22</v>
      </c>
      <c r="T14" s="6" t="s">
        <v>23</v>
      </c>
      <c r="U14" s="6" t="s">
        <v>24</v>
      </c>
      <c r="V14" s="6" t="s">
        <v>23</v>
      </c>
    </row>
    <row r="15" spans="1:23" x14ac:dyDescent="0.35">
      <c r="A15" s="9">
        <v>2</v>
      </c>
      <c r="B15" s="10">
        <v>2</v>
      </c>
      <c r="C15" s="11">
        <v>-3.86374</v>
      </c>
      <c r="E15" t="e">
        <f t="array" aca="1" ref="E15:E18" ca="1">SortUnique(A4:A19)</f>
        <v>#NAME?</v>
      </c>
      <c r="F15" s="7" t="e">
        <f t="array" aca="1" ref="F15" ca="1">AVERAGEIFS($C$4:$C$19,$A$4:$A$19,$E15,$B$4:$B$19,F$14)</f>
        <v>#DIV/0!</v>
      </c>
      <c r="G15" s="8" t="e">
        <f t="array" aca="1" ref="G15" ca="1">AVERAGEIFS($C$4:$C$19,$A$4:$A$19,$E15,$B$4:$B$19,G$14)</f>
        <v>#DIV/0!</v>
      </c>
      <c r="H15" t="e">
        <f t="array" aca="1" ref="H15" ca="1">AVERAGE(F15:G15)</f>
        <v>#DIV/0!</v>
      </c>
      <c r="J15" t="s">
        <v>25</v>
      </c>
      <c r="K15" t="e">
        <f ca="1">K16+K17</f>
        <v>#NAME?</v>
      </c>
      <c r="L15" s="17" t="e">
        <f ca="1">K15/K$21</f>
        <v>#NAME?</v>
      </c>
      <c r="M15" t="e">
        <f ca="1">SQRT(K15)</f>
        <v>#NAME?</v>
      </c>
      <c r="N15" s="17" t="e">
        <f ca="1">M15/M$21</f>
        <v>#NAME?</v>
      </c>
      <c r="R15" t="s">
        <v>25</v>
      </c>
      <c r="S15" t="e">
        <f ca="1">S16+S17</f>
        <v>#DIV/0!</v>
      </c>
      <c r="T15" s="17" t="e">
        <f ca="1">S15/S$21</f>
        <v>#DIV/0!</v>
      </c>
      <c r="U15" t="e">
        <f ca="1">SQRT(S15)</f>
        <v>#DIV/0!</v>
      </c>
      <c r="V15" s="17" t="e">
        <f ca="1">U15/U$21</f>
        <v>#DIV/0!</v>
      </c>
    </row>
    <row r="16" spans="1:23" x14ac:dyDescent="0.35">
      <c r="A16" s="9">
        <v>3</v>
      </c>
      <c r="B16" s="10">
        <v>2</v>
      </c>
      <c r="C16" s="11">
        <v>-5.7011500000000002</v>
      </c>
      <c r="E16" t="e">
        <f ca="1"/>
        <v>#NAME?</v>
      </c>
      <c r="F16" s="12" t="e">
        <f t="array" aca="1" ref="F16" ca="1">AVERAGEIFS($C$4:$C$19,$A$4:$A$19,$E16,$B$4:$B$19,F$14)</f>
        <v>#DIV/0!</v>
      </c>
      <c r="G16" s="13" t="e">
        <f t="array" aca="1" ref="G16" ca="1">AVERAGEIFS($C$4:$C$19,$A$4:$A$19,$E16,$B$4:$B$19,G$14)</f>
        <v>#DIV/0!</v>
      </c>
      <c r="H16" t="e">
        <f t="array" aca="1" ref="H16" ca="1">AVERAGE(F16:G16)</f>
        <v>#DIV/0!</v>
      </c>
      <c r="J16" t="s">
        <v>26</v>
      </c>
      <c r="K16" t="e">
        <f ca="1">M10</f>
        <v>#NAME?</v>
      </c>
      <c r="L16" s="17" t="e">
        <f t="shared" ref="L16:L21" ca="1" si="0">K16/K$21</f>
        <v>#NAME?</v>
      </c>
      <c r="M16" t="e">
        <f t="shared" ref="M16:M21" ca="1" si="1">SQRT(K16)</f>
        <v>#NAME?</v>
      </c>
      <c r="N16" s="17" t="e">
        <f t="shared" ref="N16:N21" ca="1" si="2">M16/M$21</f>
        <v>#NAME?</v>
      </c>
      <c r="R16" t="s">
        <v>26</v>
      </c>
      <c r="S16" t="e">
        <f ca="1">U10</f>
        <v>#DIV/0!</v>
      </c>
      <c r="T16" s="17" t="e">
        <f t="shared" ref="T16:T21" ca="1" si="3">S16/S$21</f>
        <v>#DIV/0!</v>
      </c>
      <c r="U16" t="e">
        <f t="shared" ref="U16:U21" ca="1" si="4">SQRT(S16)</f>
        <v>#DIV/0!</v>
      </c>
      <c r="V16" s="17" t="e">
        <f t="shared" ref="V16:V21" ca="1" si="5">U16/U$21</f>
        <v>#DIV/0!</v>
      </c>
    </row>
    <row r="17" spans="1:22" x14ac:dyDescent="0.35">
      <c r="A17" s="9">
        <v>3</v>
      </c>
      <c r="B17" s="10">
        <v>2</v>
      </c>
      <c r="C17" s="11">
        <v>-8.7137499999999992</v>
      </c>
      <c r="E17" t="e">
        <f ca="1"/>
        <v>#NAME?</v>
      </c>
      <c r="F17" s="12" t="e">
        <f t="array" aca="1" ref="F17" ca="1">AVERAGEIFS($C$4:$C$19,$A$4:$A$19,$E17,$B$4:$B$19,F$14)</f>
        <v>#DIV/0!</v>
      </c>
      <c r="G17" s="13" t="e">
        <f t="array" aca="1" ref="G17" ca="1">AVERAGEIFS($C$4:$C$19,$A$4:$A$19,$E17,$B$4:$B$19,G$14)</f>
        <v>#DIV/0!</v>
      </c>
      <c r="H17" t="e">
        <f t="array" aca="1" ref="H17" ca="1">AVERAGE(F17:G17)</f>
        <v>#DIV/0!</v>
      </c>
      <c r="J17" t="s">
        <v>27</v>
      </c>
      <c r="K17" t="e">
        <f ca="1">K18+K19</f>
        <v>#DIV/0!</v>
      </c>
      <c r="L17" s="17" t="e">
        <f t="shared" ca="1" si="0"/>
        <v>#DIV/0!</v>
      </c>
      <c r="M17" t="e">
        <f t="shared" ca="1" si="1"/>
        <v>#DIV/0!</v>
      </c>
      <c r="N17" s="17" t="e">
        <f t="shared" ca="1" si="2"/>
        <v>#DIV/0!</v>
      </c>
      <c r="R17" t="s">
        <v>27</v>
      </c>
      <c r="S17" t="e">
        <f ca="1">S18+S19</f>
        <v>#DIV/0!</v>
      </c>
      <c r="T17" s="17" t="e">
        <f t="shared" ca="1" si="3"/>
        <v>#DIV/0!</v>
      </c>
      <c r="U17" t="e">
        <f t="shared" ca="1" si="4"/>
        <v>#DIV/0!</v>
      </c>
      <c r="V17" s="17" t="e">
        <f t="shared" ca="1" si="5"/>
        <v>#DIV/0!</v>
      </c>
    </row>
    <row r="18" spans="1:22" x14ac:dyDescent="0.35">
      <c r="A18" s="9">
        <v>4</v>
      </c>
      <c r="B18" s="10">
        <v>2</v>
      </c>
      <c r="C18" s="11">
        <v>11.72134</v>
      </c>
      <c r="E18" t="e">
        <f ca="1"/>
        <v>#NAME?</v>
      </c>
      <c r="F18" s="14" t="e">
        <f t="array" aca="1" ref="F18" ca="1">AVERAGEIFS($C$4:$C$19,$A$4:$A$19,$E18,$B$4:$B$19,F$14)</f>
        <v>#DIV/0!</v>
      </c>
      <c r="G18" s="15" t="e">
        <f t="array" aca="1" ref="G18" ca="1">AVERAGEIFS($C$4:$C$19,$A$4:$A$19,$E18,$B$4:$B$19,G$14)</f>
        <v>#DIV/0!</v>
      </c>
      <c r="H18" t="e">
        <f t="array" aca="1" ref="H18" ca="1">AVERAGE(F18:G18)</f>
        <v>#DIV/0!</v>
      </c>
      <c r="J18" t="s">
        <v>28</v>
      </c>
      <c r="K18" t="e">
        <f ca="1">MAX((M8-M9)/(G7*(L7+1)),0)</f>
        <v>#DIV/0!</v>
      </c>
      <c r="L18" s="17" t="e">
        <f t="shared" ca="1" si="0"/>
        <v>#DIV/0!</v>
      </c>
      <c r="M18" t="e">
        <f t="shared" ca="1" si="1"/>
        <v>#DIV/0!</v>
      </c>
      <c r="N18" s="17" t="e">
        <f t="shared" ca="1" si="2"/>
        <v>#DIV/0!</v>
      </c>
      <c r="R18" t="s">
        <v>28</v>
      </c>
      <c r="S18" t="e">
        <f ca="1">MAX((U8-U9)/(G7*(T7+1)),0)</f>
        <v>#DIV/0!</v>
      </c>
      <c r="T18" s="17" t="e">
        <f t="shared" ca="1" si="3"/>
        <v>#DIV/0!</v>
      </c>
      <c r="U18" t="e">
        <f t="shared" ca="1" si="4"/>
        <v>#DIV/0!</v>
      </c>
      <c r="V18" s="17" t="e">
        <f t="shared" ca="1" si="5"/>
        <v>#DIV/0!</v>
      </c>
    </row>
    <row r="19" spans="1:22" x14ac:dyDescent="0.35">
      <c r="A19" s="9">
        <v>4</v>
      </c>
      <c r="B19" s="10">
        <v>2</v>
      </c>
      <c r="C19" s="11">
        <v>25.015879999999999</v>
      </c>
      <c r="F19" t="e">
        <f t="array" aca="1" ref="F19" ca="1">AVERAGE(F15:F18)</f>
        <v>#DIV/0!</v>
      </c>
      <c r="G19" t="e">
        <f t="array" aca="1" ref="G19" ca="1">AVERAGE(G15:G18)</f>
        <v>#DIV/0!</v>
      </c>
      <c r="H19" t="e">
        <f t="array" aca="1" ref="H19" ca="1">AVERAGE(H15:H18)</f>
        <v>#DIV/0!</v>
      </c>
      <c r="J19" t="s">
        <v>29</v>
      </c>
      <c r="K19" t="e">
        <f ca="1">MAX((M9-M10)/G7,0)</f>
        <v>#DIV/0!</v>
      </c>
      <c r="L19" s="17" t="e">
        <f t="shared" ca="1" si="0"/>
        <v>#DIV/0!</v>
      </c>
      <c r="M19" t="e">
        <f t="shared" ca="1" si="1"/>
        <v>#DIV/0!</v>
      </c>
      <c r="N19" s="17" t="e">
        <f t="shared" ca="1" si="2"/>
        <v>#DIV/0!</v>
      </c>
      <c r="R19" t="s">
        <v>29</v>
      </c>
      <c r="S19" t="e">
        <f ca="1">MAX((U9-U10)/G7,0)</f>
        <v>#DIV/0!</v>
      </c>
      <c r="T19" s="17" t="e">
        <f t="shared" ca="1" si="3"/>
        <v>#DIV/0!</v>
      </c>
      <c r="U19" t="e">
        <f t="shared" ca="1" si="4"/>
        <v>#DIV/0!</v>
      </c>
      <c r="V19" s="17" t="e">
        <f t="shared" ca="1" si="5"/>
        <v>#DIV/0!</v>
      </c>
    </row>
    <row r="20" spans="1:22" x14ac:dyDescent="0.35">
      <c r="J20" t="s">
        <v>30</v>
      </c>
      <c r="K20" t="e">
        <f ca="1">MAX((M7-M9)/(G7*(L8+1)),0)</f>
        <v>#DIV/0!</v>
      </c>
      <c r="L20" s="17" t="e">
        <f t="shared" ca="1" si="0"/>
        <v>#DIV/0!</v>
      </c>
      <c r="M20" t="e">
        <f t="shared" ca="1" si="1"/>
        <v>#DIV/0!</v>
      </c>
      <c r="N20" s="17" t="e">
        <f t="shared" ca="1" si="2"/>
        <v>#DIV/0!</v>
      </c>
      <c r="R20" t="s">
        <v>30</v>
      </c>
      <c r="S20" t="e">
        <f ca="1">MAX((U7-U9)/(G7*(T8+1)),0)</f>
        <v>#DIV/0!</v>
      </c>
      <c r="T20" s="17" t="e">
        <f t="shared" ca="1" si="3"/>
        <v>#DIV/0!</v>
      </c>
      <c r="U20" t="e">
        <f t="shared" ca="1" si="4"/>
        <v>#DIV/0!</v>
      </c>
      <c r="V20" s="17" t="e">
        <f t="shared" ca="1" si="5"/>
        <v>#DIV/0!</v>
      </c>
    </row>
    <row r="21" spans="1:22" x14ac:dyDescent="0.35">
      <c r="E21" t="s">
        <v>31</v>
      </c>
      <c r="J21" s="16" t="s">
        <v>32</v>
      </c>
      <c r="K21" s="16" t="e">
        <f ca="1">K15+K20</f>
        <v>#NAME?</v>
      </c>
      <c r="L21" s="18" t="e">
        <f t="shared" ca="1" si="0"/>
        <v>#NAME?</v>
      </c>
      <c r="M21" s="16" t="e">
        <f t="shared" ca="1" si="1"/>
        <v>#NAME?</v>
      </c>
      <c r="N21" s="18" t="e">
        <f t="shared" ca="1" si="2"/>
        <v>#NAME?</v>
      </c>
      <c r="R21" s="16" t="s">
        <v>32</v>
      </c>
      <c r="S21" s="16" t="e">
        <f ca="1">S15+S20</f>
        <v>#DIV/0!</v>
      </c>
      <c r="T21" s="18" t="e">
        <f t="shared" ca="1" si="3"/>
        <v>#DIV/0!</v>
      </c>
      <c r="U21" s="16" t="e">
        <f t="shared" ca="1" si="4"/>
        <v>#DIV/0!</v>
      </c>
      <c r="V21" s="18" t="e">
        <f t="shared" ca="1" si="5"/>
        <v>#DIV/0!</v>
      </c>
    </row>
    <row r="22" spans="1:22" x14ac:dyDescent="0.35">
      <c r="F22" t="e">
        <f t="array" aca="1" ref="F22:G22" ca="1">TRANSPOSE(SortUnique(B4:B19))</f>
        <v>#NAME?</v>
      </c>
      <c r="G22" t="e">
        <f ca="1"/>
        <v>#NAME?</v>
      </c>
    </row>
    <row r="23" spans="1:22" x14ac:dyDescent="0.35">
      <c r="E23" t="e">
        <f t="array" aca="1" ref="E23:E26" ca="1">SortUnique(A4:A19)</f>
        <v>#NAME?</v>
      </c>
      <c r="F23" s="7" t="e">
        <f t="array" aca="1" ref="F23" ca="1">_xlfn.VAR.S(IF(($A$4:$A$19=$E23)*($B$4:$B$19=F$22),$C$4:$C$19))</f>
        <v>#NAME?</v>
      </c>
      <c r="G23" s="8" t="e">
        <f t="array" aca="1" ref="G23" ca="1">_xlfn.VAR.S(IF(($A$4:$A$19=$E23)*($B$4:$B$19=G$22),$C$4:$C$19))</f>
        <v>#NAME?</v>
      </c>
      <c r="H23" t="e">
        <f t="array" aca="1" ref="H23" ca="1">_xlfn.VAR.S(IF($A$4:$A$19=$E23,$C$4:$C$19))</f>
        <v>#NAME?</v>
      </c>
      <c r="J23" t="s">
        <v>33</v>
      </c>
      <c r="K23" s="19" t="e">
        <f ca="1">MAX(1,TRUNC((M20/M15)*SQRT(2)))</f>
        <v>#DIV/0!</v>
      </c>
      <c r="R23" t="s">
        <v>33</v>
      </c>
      <c r="S23" s="19" t="e">
        <f ca="1">MAX(1,TRUNC((U20/U15)*SQRT(2)))</f>
        <v>#DIV/0!</v>
      </c>
    </row>
    <row r="24" spans="1:22" x14ac:dyDescent="0.35">
      <c r="E24" t="e">
        <f ca="1"/>
        <v>#NAME?</v>
      </c>
      <c r="F24" s="12" t="e">
        <f t="array" aca="1" ref="F24" ca="1">_xlfn.VAR.S(IF(($A$4:$A$19=$E24)*($B$4:$B$19=F$22),$C$4:$C$19))</f>
        <v>#NAME?</v>
      </c>
      <c r="G24" s="13" t="e">
        <f t="array" aca="1" ref="G24" ca="1">_xlfn.VAR.S(IF(($A$4:$A$19=$E24)*($B$4:$B$19=G$22),$C$4:$C$19))</f>
        <v>#NAME?</v>
      </c>
      <c r="H24" t="e">
        <f t="array" aca="1" ref="H24" ca="1">_xlfn.VAR.S(IF($A$4:$A$19=$E24,$C$4:$C$19))</f>
        <v>#NAME?</v>
      </c>
    </row>
    <row r="25" spans="1:22" x14ac:dyDescent="0.35">
      <c r="E25" t="e">
        <f ca="1"/>
        <v>#NAME?</v>
      </c>
      <c r="F25" s="12" t="e">
        <f t="array" aca="1" ref="F25" ca="1">_xlfn.VAR.S(IF(($A$4:$A$19=$E25)*($B$4:$B$19=F$22),$C$4:$C$19))</f>
        <v>#NAME?</v>
      </c>
      <c r="G25" s="13" t="e">
        <f t="array" aca="1" ref="G25" ca="1">_xlfn.VAR.S(IF(($A$4:$A$19=$E25)*($B$4:$B$19=G$22),$C$4:$C$19))</f>
        <v>#NAME?</v>
      </c>
      <c r="H25" t="e">
        <f t="array" aca="1" ref="H25" ca="1">_xlfn.VAR.S(IF($A$4:$A$19=$E25,$C$4:$C$19))</f>
        <v>#NAME?</v>
      </c>
    </row>
    <row r="26" spans="1:22" x14ac:dyDescent="0.35">
      <c r="E26" t="e">
        <f ca="1"/>
        <v>#NAME?</v>
      </c>
      <c r="F26" s="14" t="e">
        <f t="array" aca="1" ref="F26" ca="1">_xlfn.VAR.S(IF(($A$4:$A$19=$E26)*($B$4:$B$19=F$22),$C$4:$C$19))</f>
        <v>#NAME?</v>
      </c>
      <c r="G26" s="15" t="e">
        <f t="array" aca="1" ref="G26" ca="1">_xlfn.VAR.S(IF(($A$4:$A$19=$E26)*($B$4:$B$19=G$22),$C$4:$C$19))</f>
        <v>#NAME?</v>
      </c>
      <c r="H26" t="e">
        <f t="array" aca="1" ref="H26" ca="1">_xlfn.VAR.S(IF($A$4:$A$19=$E26,$C$4:$C$19))</f>
        <v>#NAME?</v>
      </c>
    </row>
    <row r="27" spans="1:22" x14ac:dyDescent="0.35">
      <c r="F27" t="e">
        <f t="array" aca="1" ref="F27" ca="1">_xlfn.VAR.S(IF($B$4:$B$19=F$22,$C$4:$C$19))</f>
        <v>#NAME?</v>
      </c>
      <c r="G27" t="e">
        <f t="array" aca="1" ref="G27" ca="1">_xlfn.VAR.S(IF($B$4:$B$19=G$22,$C$4:$C$19))</f>
        <v>#NAME?</v>
      </c>
      <c r="H27">
        <f>_xlfn.VAR.S(C4:C19)</f>
        <v>132.08665885387958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A20A4-575B-4C35-831B-1ACB2D2D78C2}">
  <sheetPr codeName="Sheet21"/>
  <dimension ref="B1:Z28"/>
  <sheetViews>
    <sheetView workbookViewId="0">
      <selection activeCell="B1" sqref="B1"/>
    </sheetView>
  </sheetViews>
  <sheetFormatPr defaultRowHeight="14.5" x14ac:dyDescent="0.35"/>
  <cols>
    <col min="1" max="1" width="2.453125" customWidth="1"/>
    <col min="2" max="2" width="6" customWidth="1"/>
    <col min="13" max="13" width="15.08984375" customWidth="1"/>
    <col min="19" max="19" width="7" customWidth="1"/>
    <col min="21" max="21" width="15.1796875" customWidth="1"/>
  </cols>
  <sheetData>
    <row r="1" spans="2:26" x14ac:dyDescent="0.35">
      <c r="B1" s="1" t="s">
        <v>0</v>
      </c>
      <c r="G1" t="s">
        <v>4</v>
      </c>
      <c r="M1" t="s">
        <v>5</v>
      </c>
      <c r="U1" t="s">
        <v>6</v>
      </c>
    </row>
    <row r="3" spans="2:26" ht="15" thickBot="1" x14ac:dyDescent="0.4">
      <c r="B3" s="20" t="s">
        <v>34</v>
      </c>
      <c r="C3" s="21" t="s">
        <v>35</v>
      </c>
      <c r="D3" s="22" t="s">
        <v>36</v>
      </c>
      <c r="E3" s="23" t="s">
        <v>37</v>
      </c>
      <c r="G3" t="s">
        <v>7</v>
      </c>
      <c r="H3" t="str">
        <f>IF(COUNTIF(H5:J9,H5)=COUNT(H5:J9),"balanced","unbalanced")</f>
        <v>balanced</v>
      </c>
      <c r="M3" t="s">
        <v>8</v>
      </c>
      <c r="Q3" s="2" t="s">
        <v>9</v>
      </c>
      <c r="R3" s="2">
        <v>0.05</v>
      </c>
      <c r="U3" t="s">
        <v>8</v>
      </c>
      <c r="Y3" s="2" t="s">
        <v>9</v>
      </c>
      <c r="Z3" s="2">
        <v>0.05</v>
      </c>
    </row>
    <row r="4" spans="2:26" ht="15" thickTop="1" x14ac:dyDescent="0.35">
      <c r="B4" s="24" t="s">
        <v>38</v>
      </c>
      <c r="C4" s="8">
        <v>11.966950000000001</v>
      </c>
      <c r="D4" s="25">
        <v>12.125959999999999</v>
      </c>
      <c r="E4" s="26">
        <v>15.673450000000001</v>
      </c>
      <c r="H4" s="2" t="str">
        <f>C3</f>
        <v>Op1</v>
      </c>
      <c r="I4" s="2" t="str">
        <f t="shared" ref="I4:J4" si="0">D3</f>
        <v>Op2</v>
      </c>
      <c r="J4" s="2" t="str">
        <f t="shared" si="0"/>
        <v>Op3</v>
      </c>
      <c r="M4" s="6"/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U4" s="6"/>
      <c r="V4" s="6" t="s">
        <v>10</v>
      </c>
      <c r="W4" s="6" t="s">
        <v>11</v>
      </c>
      <c r="X4" s="6" t="s">
        <v>12</v>
      </c>
      <c r="Y4" s="6" t="s">
        <v>13</v>
      </c>
      <c r="Z4" s="6" t="s">
        <v>14</v>
      </c>
    </row>
    <row r="5" spans="2:26" x14ac:dyDescent="0.35">
      <c r="B5" s="27"/>
      <c r="C5" s="13">
        <v>12.098100000000001</v>
      </c>
      <c r="D5" s="26">
        <v>12.8452</v>
      </c>
      <c r="E5" s="26">
        <v>12.78345</v>
      </c>
      <c r="G5" t="str">
        <f>B4</f>
        <v>P1</v>
      </c>
      <c r="H5" s="7">
        <f>COUNT(C4:C7)</f>
        <v>4</v>
      </c>
      <c r="I5" s="28">
        <f t="shared" ref="I5:J5" si="1">COUNT(D4:D7)</f>
        <v>4</v>
      </c>
      <c r="J5" s="8">
        <f t="shared" si="1"/>
        <v>4</v>
      </c>
      <c r="K5">
        <f>COUNT(C4:E7)</f>
        <v>12</v>
      </c>
      <c r="M5" t="s">
        <v>1</v>
      </c>
      <c r="N5">
        <f>DEVSQ(K14:K18)*K5</f>
        <v>4402.857442354717</v>
      </c>
      <c r="O5">
        <f>COUNT(K14:K18)-1</f>
        <v>4</v>
      </c>
      <c r="P5">
        <f>N5/O5</f>
        <v>1100.7143605886793</v>
      </c>
      <c r="Q5">
        <f>P5/P7</f>
        <v>46.942643297420666</v>
      </c>
      <c r="R5">
        <f>_xlfn.F.DIST.RT(Q5,O5,O7)</f>
        <v>1.3486690279886766E-5</v>
      </c>
      <c r="U5" t="s">
        <v>1</v>
      </c>
      <c r="V5">
        <f>N5</f>
        <v>4402.857442354717</v>
      </c>
      <c r="W5">
        <f>O5</f>
        <v>4</v>
      </c>
      <c r="X5">
        <f>V5/W5</f>
        <v>1100.7143605886793</v>
      </c>
      <c r="Y5">
        <f>X5/X8</f>
        <v>181.30858512709801</v>
      </c>
      <c r="Z5">
        <f>_xlfn.F.DIST.RT(Y5,W5,W8)</f>
        <v>3.0813316152357001E-30</v>
      </c>
    </row>
    <row r="6" spans="2:26" x14ac:dyDescent="0.35">
      <c r="B6" s="27"/>
      <c r="C6" s="13">
        <v>15.90911</v>
      </c>
      <c r="D6" s="26">
        <v>11.97681</v>
      </c>
      <c r="E6" s="26">
        <v>9.6744299999999992</v>
      </c>
      <c r="G6" t="str">
        <f>B8</f>
        <v>P2</v>
      </c>
      <c r="H6" s="12">
        <f>COUNT(C8:C11)</f>
        <v>4</v>
      </c>
      <c r="I6">
        <f t="shared" ref="I6:J6" si="2">COUNT(D8:D11)</f>
        <v>4</v>
      </c>
      <c r="J6" s="13">
        <f t="shared" si="2"/>
        <v>4</v>
      </c>
      <c r="K6">
        <f>COUNT(C8:E11)</f>
        <v>12</v>
      </c>
      <c r="M6" t="s">
        <v>16</v>
      </c>
      <c r="N6">
        <f>DEVSQ(H19:J19)*H10</f>
        <v>0.66341450235999011</v>
      </c>
      <c r="O6">
        <f>COUNT(H19:J19)-1</f>
        <v>2</v>
      </c>
      <c r="P6">
        <f>N6/O6</f>
        <v>0.33170725117999506</v>
      </c>
      <c r="Q6">
        <f>P6/P7</f>
        <v>1.4146463177770024E-2</v>
      </c>
      <c r="R6">
        <f>_xlfn.F.DIST.RT(Q6,O6,O7)</f>
        <v>0.98597773408449096</v>
      </c>
      <c r="U6" t="s">
        <v>16</v>
      </c>
      <c r="V6">
        <f>N6</f>
        <v>0.66341450235999011</v>
      </c>
      <c r="W6">
        <f>O6</f>
        <v>2</v>
      </c>
      <c r="X6">
        <f>V6/W6</f>
        <v>0.33170725117999506</v>
      </c>
      <c r="Y6">
        <f>X6/X8</f>
        <v>5.4638491638901915E-2</v>
      </c>
      <c r="Z6">
        <f>_xlfn.F.DIST.RT(Y6,W6,W8)</f>
        <v>0.94688063295419922</v>
      </c>
    </row>
    <row r="7" spans="2:26" x14ac:dyDescent="0.35">
      <c r="B7" s="29" t="s">
        <v>34</v>
      </c>
      <c r="C7" s="15">
        <v>17.438790000000001</v>
      </c>
      <c r="D7" s="30">
        <v>12.432969999999999</v>
      </c>
      <c r="E7" s="30">
        <v>14.10087</v>
      </c>
      <c r="G7" t="str">
        <f>B12</f>
        <v>P3</v>
      </c>
      <c r="H7" s="12">
        <f>COUNT(C12:C15)</f>
        <v>4</v>
      </c>
      <c r="I7">
        <f t="shared" ref="I7:J7" si="3">COUNT(D12:D15)</f>
        <v>4</v>
      </c>
      <c r="J7" s="13">
        <f t="shared" si="3"/>
        <v>4</v>
      </c>
      <c r="K7">
        <f>COUNT(C12:E15)</f>
        <v>12</v>
      </c>
      <c r="M7" t="s">
        <v>17</v>
      </c>
      <c r="N7">
        <f>N9-N5-N6-N8</f>
        <v>187.58455566547266</v>
      </c>
      <c r="O7">
        <f>O6*O5</f>
        <v>8</v>
      </c>
      <c r="P7">
        <f>N7/O7</f>
        <v>23.448069458184083</v>
      </c>
      <c r="Q7">
        <f>P7/P8</f>
        <v>7.8640519069518406</v>
      </c>
      <c r="R7">
        <f>_xlfn.F.DIST.RT(Q7,O7,O8)</f>
        <v>1.5097930272922274E-6</v>
      </c>
      <c r="S7" s="2" t="str">
        <f>IF(R7&lt;R3,"yes","no")</f>
        <v>yes</v>
      </c>
      <c r="U7" t="s">
        <v>17</v>
      </c>
      <c r="V7">
        <v>0</v>
      </c>
      <c r="W7">
        <v>0</v>
      </c>
    </row>
    <row r="8" spans="2:26" x14ac:dyDescent="0.35">
      <c r="B8" s="27" t="s">
        <v>39</v>
      </c>
      <c r="C8" s="13">
        <v>6.1451799999999999</v>
      </c>
      <c r="D8" s="26">
        <v>7.3478899999999996</v>
      </c>
      <c r="E8" s="26">
        <v>5.5459199999999997</v>
      </c>
      <c r="G8" t="str">
        <f>B16</f>
        <v>P4</v>
      </c>
      <c r="H8" s="12">
        <f>COUNT(C16:C19)</f>
        <v>4</v>
      </c>
      <c r="I8">
        <f t="shared" ref="I8:J8" si="4">COUNT(D16:D19)</f>
        <v>4</v>
      </c>
      <c r="J8" s="13">
        <f t="shared" si="4"/>
        <v>4</v>
      </c>
      <c r="K8">
        <f>COUNT(C16:E19)</f>
        <v>12</v>
      </c>
      <c r="M8" t="s">
        <v>18</v>
      </c>
      <c r="N8">
        <f>SUM(H23:J27)*(H5-1)</f>
        <v>134.17550368475023</v>
      </c>
      <c r="O8">
        <f>O9-O5-O6-O7</f>
        <v>45</v>
      </c>
      <c r="P8">
        <f>N8/O8</f>
        <v>2.981677859661116</v>
      </c>
      <c r="U8" t="s">
        <v>18</v>
      </c>
      <c r="V8">
        <f>N7+N8</f>
        <v>321.76005935022289</v>
      </c>
      <c r="W8">
        <f>O7+O8</f>
        <v>53</v>
      </c>
      <c r="X8">
        <f>V8/W8</f>
        <v>6.0709445160419415</v>
      </c>
    </row>
    <row r="9" spans="2:26" x14ac:dyDescent="0.35">
      <c r="B9" s="27"/>
      <c r="C9" s="13">
        <v>6.0017800000000001</v>
      </c>
      <c r="D9" s="26">
        <v>8.4523899999999994</v>
      </c>
      <c r="E9" s="26">
        <v>6.5434400000000004</v>
      </c>
      <c r="G9" t="str">
        <f>B20</f>
        <v>P5</v>
      </c>
      <c r="H9" s="14">
        <f>COUNT(C20:C23)</f>
        <v>4</v>
      </c>
      <c r="I9" s="31">
        <f t="shared" ref="I9:J9" si="5">COUNT(D20:D23)</f>
        <v>4</v>
      </c>
      <c r="J9" s="15">
        <f t="shared" si="5"/>
        <v>4</v>
      </c>
      <c r="K9">
        <f>COUNT(C20:E23)</f>
        <v>12</v>
      </c>
      <c r="M9" s="16" t="s">
        <v>19</v>
      </c>
      <c r="N9" s="16">
        <f>P9*O9</f>
        <v>4725.2809162072999</v>
      </c>
      <c r="O9" s="16">
        <f>K10-1</f>
        <v>59</v>
      </c>
      <c r="P9" s="16">
        <f>K28</f>
        <v>80.089507054361022</v>
      </c>
      <c r="Q9" s="16"/>
      <c r="R9" s="16"/>
      <c r="S9" s="16"/>
      <c r="U9" s="16" t="s">
        <v>19</v>
      </c>
      <c r="V9" s="16">
        <f>X9*W9</f>
        <v>4725.2809162072999</v>
      </c>
      <c r="W9" s="16">
        <f>O9</f>
        <v>59</v>
      </c>
      <c r="X9" s="16">
        <f>P9</f>
        <v>80.089507054361022</v>
      </c>
      <c r="Y9" s="16"/>
      <c r="Z9" s="16"/>
    </row>
    <row r="10" spans="2:26" x14ac:dyDescent="0.35">
      <c r="B10" s="27"/>
      <c r="C10" s="13">
        <v>5.9818100000000003</v>
      </c>
      <c r="D10" s="26">
        <v>5.1009599999999997</v>
      </c>
      <c r="E10" s="26">
        <v>4.3461699999999999</v>
      </c>
      <c r="H10">
        <f>COUNT(C4:C23)</f>
        <v>20</v>
      </c>
      <c r="I10">
        <f t="shared" ref="I10:J10" si="6">COUNT(D4:D23)</f>
        <v>20</v>
      </c>
      <c r="J10">
        <f t="shared" si="6"/>
        <v>20</v>
      </c>
      <c r="K10">
        <f>COUNT(C4:E23)</f>
        <v>60</v>
      </c>
    </row>
    <row r="11" spans="2:26" ht="15" thickBot="1" x14ac:dyDescent="0.4">
      <c r="B11" s="27"/>
      <c r="C11" s="13">
        <v>6.9156000000000004</v>
      </c>
      <c r="D11" s="26">
        <v>6.5585000000000004</v>
      </c>
      <c r="E11" s="26">
        <v>5.4466799999999997</v>
      </c>
      <c r="M11" t="s">
        <v>21</v>
      </c>
      <c r="U11" t="s">
        <v>21</v>
      </c>
    </row>
    <row r="12" spans="2:26" ht="15" thickTop="1" x14ac:dyDescent="0.35">
      <c r="B12" s="24" t="s">
        <v>40</v>
      </c>
      <c r="C12" s="8">
        <v>-14.5146</v>
      </c>
      <c r="D12" s="25">
        <v>-11.25817</v>
      </c>
      <c r="E12" s="25">
        <v>-9.5523799999999994</v>
      </c>
      <c r="G12" t="s">
        <v>20</v>
      </c>
      <c r="M12" s="6"/>
      <c r="N12" s="6" t="s">
        <v>22</v>
      </c>
      <c r="O12" s="6" t="s">
        <v>23</v>
      </c>
      <c r="P12" s="6" t="s">
        <v>24</v>
      </c>
      <c r="Q12" s="6" t="s">
        <v>23</v>
      </c>
      <c r="U12" s="6"/>
      <c r="V12" s="6" t="s">
        <v>22</v>
      </c>
      <c r="W12" s="6" t="s">
        <v>23</v>
      </c>
      <c r="X12" s="6" t="s">
        <v>24</v>
      </c>
      <c r="Y12" s="6" t="s">
        <v>23</v>
      </c>
    </row>
    <row r="13" spans="2:26" x14ac:dyDescent="0.35">
      <c r="B13" s="27"/>
      <c r="C13" s="13">
        <v>-11.67891</v>
      </c>
      <c r="D13" s="26">
        <v>-10.65401</v>
      </c>
      <c r="E13" s="26">
        <v>-10.14465</v>
      </c>
      <c r="H13" s="2" t="str">
        <f>C3</f>
        <v>Op1</v>
      </c>
      <c r="I13" s="2" t="str">
        <f t="shared" ref="I13:J13" si="7">D3</f>
        <v>Op2</v>
      </c>
      <c r="J13" s="2" t="str">
        <f t="shared" si="7"/>
        <v>Op3</v>
      </c>
      <c r="M13" t="s">
        <v>25</v>
      </c>
      <c r="N13">
        <f>N14+N15</f>
        <v>8.0982757592918588</v>
      </c>
      <c r="O13" s="17">
        <f>N13/N$19</f>
        <v>8.2744836450047821E-2</v>
      </c>
      <c r="P13">
        <f>SQRT(N13)</f>
        <v>2.8457469598142171</v>
      </c>
      <c r="Q13" s="17">
        <f>P13/P$19</f>
        <v>0.28765402213431296</v>
      </c>
      <c r="U13" t="s">
        <v>25</v>
      </c>
      <c r="V13">
        <f>V14+V15</f>
        <v>6.0875298786009413</v>
      </c>
      <c r="W13" s="17">
        <f>V13/V$19</f>
        <v>6.2235946738319843E-2</v>
      </c>
      <c r="X13">
        <f>SQRT(V13)</f>
        <v>2.467292013240618</v>
      </c>
      <c r="Y13" s="17">
        <f>X13/X$19</f>
        <v>0.24947133450222264</v>
      </c>
    </row>
    <row r="14" spans="2:26" x14ac:dyDescent="0.35">
      <c r="B14" s="27"/>
      <c r="C14" s="13">
        <v>-11.789110000000001</v>
      </c>
      <c r="D14" s="26">
        <v>-9.6342099999999995</v>
      </c>
      <c r="E14" s="26">
        <v>-7.3360399999999997</v>
      </c>
      <c r="G14" t="str">
        <f>B4</f>
        <v>P1</v>
      </c>
      <c r="H14" s="7">
        <f>AVERAGE(C4:C7)</f>
        <v>14.353237499999999</v>
      </c>
      <c r="I14" s="28">
        <f t="shared" ref="I14:J14" si="8">AVERAGE(D4:D7)</f>
        <v>12.345234999999999</v>
      </c>
      <c r="J14" s="8">
        <f t="shared" si="8"/>
        <v>13.05805</v>
      </c>
      <c r="K14">
        <f>AVERAGE(C4:E7)</f>
        <v>13.252174166666668</v>
      </c>
      <c r="M14" t="s">
        <v>26</v>
      </c>
      <c r="N14">
        <f>P8</f>
        <v>2.981677859661116</v>
      </c>
      <c r="O14" s="17">
        <f t="shared" ref="O14:O19" si="9">N14/N$19</f>
        <v>3.0465552690189149E-2</v>
      </c>
      <c r="P14">
        <f t="shared" ref="P14:P19" si="10">SQRT(N14)</f>
        <v>1.7267535607784672</v>
      </c>
      <c r="Q14" s="17">
        <f t="shared" ref="Q14:Q19" si="11">P14/P$19</f>
        <v>0.17454384174238041</v>
      </c>
      <c r="U14" t="s">
        <v>26</v>
      </c>
      <c r="V14">
        <f>X8</f>
        <v>6.0709445160419415</v>
      </c>
      <c r="W14" s="17">
        <f t="shared" ref="W14:W19" si="12">V14/V$19</f>
        <v>6.2066386052550382E-2</v>
      </c>
      <c r="X14">
        <f t="shared" ref="X14:X19" si="13">SQRT(V14)</f>
        <v>2.4639286751125611</v>
      </c>
      <c r="Y14" s="17">
        <f t="shared" ref="Y14:Y19" si="14">X14/X$19</f>
        <v>0.24913126269609437</v>
      </c>
    </row>
    <row r="15" spans="2:26" x14ac:dyDescent="0.35">
      <c r="B15" s="29" t="s">
        <v>34</v>
      </c>
      <c r="C15" s="15">
        <v>-13.1431</v>
      </c>
      <c r="D15" s="30">
        <v>-8.9637399999999996</v>
      </c>
      <c r="E15" s="30">
        <v>-11.113479999999999</v>
      </c>
      <c r="G15" t="str">
        <f>B8</f>
        <v>P2</v>
      </c>
      <c r="H15" s="12">
        <f>AVERAGE(C8:C11)</f>
        <v>6.2610925000000002</v>
      </c>
      <c r="I15">
        <f t="shared" ref="I15:J15" si="15">AVERAGE(D8:D11)</f>
        <v>6.8649349999999991</v>
      </c>
      <c r="J15" s="13">
        <f t="shared" si="15"/>
        <v>5.4705525000000002</v>
      </c>
      <c r="K15">
        <f>AVERAGE(C8:E11)</f>
        <v>6.1988599999999998</v>
      </c>
      <c r="M15" t="s">
        <v>27</v>
      </c>
      <c r="N15">
        <f>N16+N17</f>
        <v>5.116597899630742</v>
      </c>
      <c r="O15" s="17">
        <f t="shared" si="9"/>
        <v>5.2279283759858658E-2</v>
      </c>
      <c r="P15">
        <f t="shared" si="10"/>
        <v>2.2619898097981657</v>
      </c>
      <c r="Q15" s="17">
        <f t="shared" si="11"/>
        <v>0.22864663513784464</v>
      </c>
      <c r="U15" t="s">
        <v>27</v>
      </c>
      <c r="V15">
        <f>V16+V17</f>
        <v>1.6585362558999752E-2</v>
      </c>
      <c r="W15" s="17">
        <f t="shared" si="12"/>
        <v>1.6956068576945662E-4</v>
      </c>
      <c r="X15">
        <f t="shared" si="13"/>
        <v>0.12878417045196103</v>
      </c>
      <c r="Y15" s="17">
        <f t="shared" si="14"/>
        <v>1.3021546980656969E-2</v>
      </c>
    </row>
    <row r="16" spans="2:26" x14ac:dyDescent="0.35">
      <c r="B16" s="24" t="s">
        <v>41</v>
      </c>
      <c r="C16" s="8">
        <v>-1.3947499999999999</v>
      </c>
      <c r="D16" s="25">
        <v>-5.8911499999999997</v>
      </c>
      <c r="E16" s="25">
        <v>-6.7290099999999997</v>
      </c>
      <c r="G16" t="str">
        <f>B12</f>
        <v>P3</v>
      </c>
      <c r="H16" s="12">
        <f>AVERAGE(C12:C15)</f>
        <v>-12.78143</v>
      </c>
      <c r="I16">
        <f t="shared" ref="I16:J16" si="16">AVERAGE(D12:D15)</f>
        <v>-10.127532499999999</v>
      </c>
      <c r="J16" s="13">
        <f t="shared" si="16"/>
        <v>-9.5366374999999994</v>
      </c>
      <c r="K16">
        <f>AVERAGE(C12:E15)</f>
        <v>-10.815200000000003</v>
      </c>
      <c r="M16" t="s">
        <v>28</v>
      </c>
      <c r="N16">
        <f>MAX((P6-P7)/(J5*(O5+1)),0)</f>
        <v>0</v>
      </c>
      <c r="O16" s="17">
        <f t="shared" si="9"/>
        <v>0</v>
      </c>
      <c r="P16">
        <f t="shared" si="10"/>
        <v>0</v>
      </c>
      <c r="Q16" s="17">
        <f t="shared" si="11"/>
        <v>0</v>
      </c>
      <c r="U16" t="s">
        <v>28</v>
      </c>
      <c r="V16">
        <f>MAX((X6-X7)/(J5*(W5+1)),0)</f>
        <v>1.6585362558999752E-2</v>
      </c>
      <c r="W16" s="17">
        <f t="shared" si="12"/>
        <v>1.6956068576945662E-4</v>
      </c>
      <c r="X16">
        <f t="shared" si="13"/>
        <v>0.12878417045196103</v>
      </c>
      <c r="Y16" s="17">
        <f t="shared" si="14"/>
        <v>1.3021546980656969E-2</v>
      </c>
    </row>
    <row r="17" spans="2:25" x14ac:dyDescent="0.35">
      <c r="B17" s="27"/>
      <c r="C17" s="13">
        <v>-0.97565999999999997</v>
      </c>
      <c r="D17" s="26">
        <v>-4.7845000000000004</v>
      </c>
      <c r="E17" s="26">
        <v>-8.85778</v>
      </c>
      <c r="G17" t="str">
        <f>B16</f>
        <v>P4</v>
      </c>
      <c r="H17" s="12">
        <f>AVERAGE(C16:C19)</f>
        <v>-0.88754999999999995</v>
      </c>
      <c r="I17">
        <f t="shared" ref="I17:J17" si="17">AVERAGE(D16:D19)</f>
        <v>-4.0086550000000001</v>
      </c>
      <c r="J17" s="13">
        <f t="shared" si="17"/>
        <v>-8.0560849999999995</v>
      </c>
      <c r="K17">
        <f>AVERAGE(C16:E19)</f>
        <v>-4.317429999999999</v>
      </c>
      <c r="M17" t="s">
        <v>29</v>
      </c>
      <c r="N17">
        <f>MAX((P7-P8)/J5,0)</f>
        <v>5.116597899630742</v>
      </c>
      <c r="O17" s="17">
        <f t="shared" si="9"/>
        <v>5.2279283759858658E-2</v>
      </c>
      <c r="P17">
        <f t="shared" si="10"/>
        <v>2.2619898097981657</v>
      </c>
      <c r="Q17" s="17">
        <f t="shared" si="11"/>
        <v>0.22864663513784464</v>
      </c>
      <c r="U17" t="s">
        <v>29</v>
      </c>
      <c r="V17">
        <f>MAX((X7-X8)/J5,0)</f>
        <v>0</v>
      </c>
      <c r="W17" s="17">
        <f t="shared" si="12"/>
        <v>0</v>
      </c>
      <c r="X17">
        <f t="shared" si="13"/>
        <v>0</v>
      </c>
      <c r="Y17" s="17">
        <f t="shared" si="14"/>
        <v>0</v>
      </c>
    </row>
    <row r="18" spans="2:25" x14ac:dyDescent="0.35">
      <c r="B18" s="27"/>
      <c r="C18" s="13">
        <v>1.7723100000000001</v>
      </c>
      <c r="D18" s="26">
        <v>-1.6452199999999999</v>
      </c>
      <c r="E18" s="26">
        <v>-7.6448799999999997</v>
      </c>
      <c r="G18" t="str">
        <f>B20</f>
        <v>P5</v>
      </c>
      <c r="H18" s="14">
        <f>AVERAGE(C20:C23)</f>
        <v>4.0570750000000002</v>
      </c>
      <c r="I18" s="31">
        <f t="shared" ref="I18:J18" si="18">AVERAGE(D20:D23)</f>
        <v>5.9302774999999999</v>
      </c>
      <c r="J18" s="15">
        <f t="shared" si="18"/>
        <v>8.9521599999999992</v>
      </c>
      <c r="K18">
        <f>AVERAGE(C20:E23)</f>
        <v>6.3131708333333316</v>
      </c>
      <c r="M18" t="s">
        <v>30</v>
      </c>
      <c r="N18">
        <f>MAX((P5-P7)/(J5*(O6+1)),0)</f>
        <v>89.77219092754126</v>
      </c>
      <c r="O18" s="17">
        <f t="shared" si="9"/>
        <v>0.91725516354995229</v>
      </c>
      <c r="P18">
        <f t="shared" si="10"/>
        <v>9.474818780723</v>
      </c>
      <c r="Q18" s="17">
        <f t="shared" si="11"/>
        <v>0.95773439091950352</v>
      </c>
      <c r="U18" t="s">
        <v>30</v>
      </c>
      <c r="V18">
        <f>MAX((X5-X7)/(J5*(W6+1)),0)</f>
        <v>91.726196715723276</v>
      </c>
      <c r="W18" s="17">
        <f t="shared" si="12"/>
        <v>0.93776405326168011</v>
      </c>
      <c r="X18">
        <f t="shared" si="13"/>
        <v>9.5773794284095946</v>
      </c>
      <c r="Y18" s="17">
        <f t="shared" si="14"/>
        <v>0.96838218346977056</v>
      </c>
    </row>
    <row r="19" spans="2:25" x14ac:dyDescent="0.35">
      <c r="B19" s="29" t="s">
        <v>34</v>
      </c>
      <c r="C19" s="15">
        <v>-2.9521000000000002</v>
      </c>
      <c r="D19" s="30">
        <v>-3.7137500000000001</v>
      </c>
      <c r="E19" s="30">
        <v>-8.9926700000000004</v>
      </c>
      <c r="H19">
        <f>AVERAGE(C4:C23)</f>
        <v>2.2004849999999987</v>
      </c>
      <c r="I19">
        <f t="shared" ref="I19:J19" si="19">AVERAGE(D4:D23)</f>
        <v>2.2008519999999994</v>
      </c>
      <c r="J19">
        <f t="shared" si="19"/>
        <v>1.9776080000000007</v>
      </c>
      <c r="K19">
        <f>AVERAGE(C4:E23)</f>
        <v>2.126315</v>
      </c>
      <c r="M19" s="16" t="s">
        <v>32</v>
      </c>
      <c r="N19" s="16">
        <f>N13+N18</f>
        <v>97.870466686833112</v>
      </c>
      <c r="O19" s="18">
        <f t="shared" si="9"/>
        <v>1</v>
      </c>
      <c r="P19" s="16">
        <f t="shared" si="10"/>
        <v>9.8929503529954665</v>
      </c>
      <c r="Q19" s="18">
        <f t="shared" si="11"/>
        <v>1</v>
      </c>
      <c r="U19" s="16" t="s">
        <v>32</v>
      </c>
      <c r="V19" s="16">
        <f>V13+V18</f>
        <v>97.813726594324223</v>
      </c>
      <c r="W19" s="18">
        <f t="shared" si="12"/>
        <v>1</v>
      </c>
      <c r="X19" s="16">
        <f t="shared" si="13"/>
        <v>9.8900822339515564</v>
      </c>
      <c r="Y19" s="18">
        <f t="shared" si="14"/>
        <v>1</v>
      </c>
    </row>
    <row r="20" spans="2:25" x14ac:dyDescent="0.35">
      <c r="B20" s="24" t="s">
        <v>42</v>
      </c>
      <c r="C20" s="8">
        <v>5.2508900000000001</v>
      </c>
      <c r="D20" s="25">
        <v>6.7213399999999996</v>
      </c>
      <c r="E20" s="25">
        <v>12.00177</v>
      </c>
    </row>
    <row r="21" spans="2:25" x14ac:dyDescent="0.35">
      <c r="B21" s="27"/>
      <c r="C21" s="13">
        <v>4.7655200000000004</v>
      </c>
      <c r="D21" s="26">
        <v>7.3498099999999997</v>
      </c>
      <c r="E21" s="26">
        <v>8.7343299999999999</v>
      </c>
      <c r="G21" t="s">
        <v>31</v>
      </c>
      <c r="M21" t="s">
        <v>33</v>
      </c>
      <c r="N21" s="32">
        <f>MAX(1,TRUNC((P18/P13)*SQRT(2)))</f>
        <v>4</v>
      </c>
      <c r="U21" t="s">
        <v>33</v>
      </c>
      <c r="V21" s="32">
        <f>MAX(1,TRUNC((X18/X13)*SQRT(2)))</f>
        <v>5</v>
      </c>
    </row>
    <row r="22" spans="2:25" x14ac:dyDescent="0.35">
      <c r="B22" s="27"/>
      <c r="C22" s="13">
        <v>2.8891399999999998</v>
      </c>
      <c r="D22" s="26">
        <v>4.63408</v>
      </c>
      <c r="E22" s="26">
        <v>4.43865</v>
      </c>
      <c r="H22" s="2" t="str">
        <f>C3</f>
        <v>Op1</v>
      </c>
      <c r="I22" s="2" t="str">
        <f t="shared" ref="I22:J22" si="20">D3</f>
        <v>Op2</v>
      </c>
      <c r="J22" s="2" t="str">
        <f t="shared" si="20"/>
        <v>Op3</v>
      </c>
    </row>
    <row r="23" spans="2:25" x14ac:dyDescent="0.35">
      <c r="B23" s="33" t="s">
        <v>34</v>
      </c>
      <c r="C23" s="15">
        <v>3.3227500000000001</v>
      </c>
      <c r="D23" s="30">
        <v>5.0158800000000001</v>
      </c>
      <c r="E23" s="30">
        <v>10.633889999999999</v>
      </c>
      <c r="G23" t="str">
        <f>B4</f>
        <v>P1</v>
      </c>
      <c r="H23" s="7">
        <f>VAR(C4:C7)</f>
        <v>7.5737955476917023</v>
      </c>
      <c r="I23" s="28">
        <f t="shared" ref="I23:J23" si="21">VAR(D4:D7)</f>
        <v>0.1471603125666667</v>
      </c>
      <c r="J23" s="8">
        <f t="shared" si="21"/>
        <v>6.4840267255999988</v>
      </c>
      <c r="K23">
        <f>VAR(C4:E7)</f>
        <v>4.6277455445537763</v>
      </c>
    </row>
    <row r="24" spans="2:25" x14ac:dyDescent="0.35">
      <c r="G24" t="str">
        <f>B8</f>
        <v>P2</v>
      </c>
      <c r="H24" s="12">
        <f>VAR(C8:C11)</f>
        <v>0.19568582089166678</v>
      </c>
      <c r="I24">
        <f t="shared" ref="I24:J24" si="22">VAR(D8:D11)</f>
        <v>1.9862563729666836</v>
      </c>
      <c r="J24" s="13">
        <f t="shared" si="22"/>
        <v>0.80719125009166248</v>
      </c>
      <c r="K24">
        <f>VAR(C8:E11)</f>
        <v>1.1708402498909125</v>
      </c>
    </row>
    <row r="25" spans="2:25" x14ac:dyDescent="0.35">
      <c r="G25" t="str">
        <f>B12</f>
        <v>P3</v>
      </c>
      <c r="H25" s="12">
        <f>VAR(C12:C15)</f>
        <v>1.7783109235333325</v>
      </c>
      <c r="I25">
        <f t="shared" ref="I25:J25" si="23">VAR(D12:D15)</f>
        <v>1.051099928825</v>
      </c>
      <c r="J25" s="13">
        <f t="shared" si="23"/>
        <v>2.5663295510916746</v>
      </c>
      <c r="K25">
        <f>VAR(C12:E15)</f>
        <v>3.6438088627090481</v>
      </c>
    </row>
    <row r="26" spans="2:25" x14ac:dyDescent="0.35">
      <c r="G26" t="str">
        <f>B16</f>
        <v>P4</v>
      </c>
      <c r="H26" s="12">
        <f>VAR(C16:C19)</f>
        <v>3.8674123780666672</v>
      </c>
      <c r="I26">
        <f t="shared" ref="I26:J26" si="24">VAR(D16:D19)</f>
        <v>3.2728389491000009</v>
      </c>
      <c r="J26" s="13">
        <f t="shared" si="24"/>
        <v>1.1500413143000212</v>
      </c>
      <c r="K26">
        <f>VAR(C16:E19)</f>
        <v>11.656247092781824</v>
      </c>
    </row>
    <row r="27" spans="2:25" x14ac:dyDescent="0.35">
      <c r="G27" t="str">
        <f>B20</f>
        <v>P5</v>
      </c>
      <c r="H27" s="14">
        <f>VAR(C20:C23)</f>
        <v>1.2767979806999961</v>
      </c>
      <c r="I27" s="31">
        <f t="shared" ref="I27:J27" si="25">VAR(D20:D23)</f>
        <v>1.7190343814916673</v>
      </c>
      <c r="J27" s="15">
        <f t="shared" si="25"/>
        <v>10.849186458</v>
      </c>
      <c r="K27">
        <f>VAR(C20:E23)</f>
        <v>8.2125831457538077</v>
      </c>
    </row>
    <row r="28" spans="2:25" x14ac:dyDescent="0.35">
      <c r="H28">
        <f>VAR(C4:C23)</f>
        <v>86.871072050531609</v>
      </c>
      <c r="I28">
        <f t="shared" ref="I28:J28" si="26">VAR(D4:D23)</f>
        <v>70.578973739627358</v>
      </c>
      <c r="J28">
        <f t="shared" si="26"/>
        <v>91.214033246943146</v>
      </c>
      <c r="K28">
        <f>VAR(C4:E23)</f>
        <v>80.089507054361022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Gage</vt:lpstr>
      <vt:lpstr>Gage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2025-11-03T19:51:39Z</dcterms:created>
  <dcterms:modified xsi:type="dcterms:W3CDTF">2025-11-03T19:55:28Z</dcterms:modified>
</cp:coreProperties>
</file>