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AE4F57E8-6CF1-4319-B676-A8F072F0725F}" xr6:coauthVersionLast="47" xr6:coauthVersionMax="47" xr10:uidLastSave="{00000000-0000-0000-0000-000000000000}"/>
  <bookViews>
    <workbookView xWindow="-110" yWindow="-110" windowWidth="19420" windowHeight="10300" xr2:uid="{25753479-239A-4078-B3F5-09196868755A}"/>
  </bookViews>
  <sheets>
    <sheet name="Title" sheetId="2" r:id="rId1"/>
    <sheet name="Contras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1" l="1"/>
  <c r="W8" i="1"/>
  <c r="V8" i="1"/>
  <c r="Y8" i="1" s="1"/>
  <c r="U8" i="1"/>
  <c r="U7" i="1"/>
  <c r="K7" i="1"/>
  <c r="J7" i="1"/>
  <c r="I7" i="1"/>
  <c r="H7" i="1"/>
  <c r="L7" i="1" s="1"/>
  <c r="G7" i="1"/>
  <c r="U6" i="1"/>
  <c r="K6" i="1"/>
  <c r="J6" i="1"/>
  <c r="I6" i="1"/>
  <c r="H6" i="1"/>
  <c r="L6" i="1" s="1"/>
  <c r="G6" i="1"/>
  <c r="X5" i="1"/>
  <c r="K5" i="1"/>
  <c r="J5" i="1"/>
  <c r="I5" i="1"/>
  <c r="H5" i="1"/>
  <c r="L5" i="1" s="1"/>
  <c r="J4" i="1"/>
  <c r="I4" i="1"/>
  <c r="H4" i="1"/>
  <c r="X3" i="1"/>
  <c r="W3" i="1"/>
  <c r="K3" i="1"/>
  <c r="J3" i="1"/>
  <c r="I3" i="1"/>
  <c r="H3" i="1"/>
  <c r="S5" i="1"/>
  <c r="R5" i="1"/>
  <c r="Q5" i="1"/>
  <c r="P5" i="1"/>
  <c r="S4" i="1"/>
  <c r="X7" i="1" s="1"/>
  <c r="R4" i="1"/>
  <c r="W7" i="1" s="1"/>
  <c r="Q4" i="1"/>
  <c r="V7" i="1" s="1"/>
  <c r="Y7" i="1" s="1"/>
  <c r="R3" i="1"/>
  <c r="W6" i="1" s="1"/>
  <c r="Q3" i="1"/>
  <c r="V6" i="1" s="1"/>
  <c r="P3" i="1"/>
  <c r="S2" i="1"/>
  <c r="R2" i="1"/>
  <c r="W5" i="1" s="1"/>
  <c r="Q2" i="1"/>
  <c r="V5" i="1" s="1"/>
  <c r="Y5" i="1" s="1"/>
  <c r="P2" i="1"/>
  <c r="S1" i="1"/>
  <c r="R1" i="1"/>
  <c r="Q1" i="1"/>
  <c r="V3" i="1" s="1"/>
  <c r="P1" i="1" a="1"/>
  <c r="P4" i="1" s="1"/>
  <c r="L9" i="1" l="1"/>
  <c r="L10" i="1" s="1"/>
  <c r="H14" i="1" s="1"/>
  <c r="J14" i="1"/>
  <c r="L8" i="1"/>
  <c r="S3" i="1"/>
  <c r="X6" i="1" s="1"/>
  <c r="Y6" i="1" s="1"/>
  <c r="P1" i="1"/>
  <c r="X15" i="1" l="1"/>
  <c r="Y10" i="1"/>
  <c r="Y11" i="1" s="1"/>
  <c r="V15" i="1" s="1"/>
  <c r="Y9" i="1"/>
  <c r="G14" i="1"/>
  <c r="M14" i="1"/>
  <c r="N14" i="1" l="1"/>
  <c r="I14" i="1"/>
  <c r="K14" i="1" s="1"/>
  <c r="L14" i="1" s="1"/>
  <c r="U15" i="1"/>
  <c r="AA15" i="1"/>
  <c r="AB15" i="1" l="1"/>
  <c r="W15" i="1"/>
  <c r="Y15" i="1" s="1"/>
  <c r="Z15" i="1" s="1"/>
</calcChain>
</file>

<file path=xl/sharedStrings.xml><?xml version="1.0" encoding="utf-8"?>
<sst xmlns="http://schemas.openxmlformats.org/spreadsheetml/2006/main" count="44" uniqueCount="26">
  <si>
    <t>Two Factor ANOVA without replication</t>
  </si>
  <si>
    <t>Contrast: Two Factor Anova w/o Replication</t>
  </si>
  <si>
    <t>Wheat</t>
  </si>
  <si>
    <t>Corn</t>
  </si>
  <si>
    <t>Soy</t>
  </si>
  <si>
    <t>Rice</t>
  </si>
  <si>
    <t>Blend X</t>
  </si>
  <si>
    <t>Contrast</t>
  </si>
  <si>
    <t>Diff</t>
  </si>
  <si>
    <t>Blend Y</t>
  </si>
  <si>
    <t>Blend Z</t>
  </si>
  <si>
    <t>mean</t>
  </si>
  <si>
    <t>std dev</t>
  </si>
  <si>
    <t>std err</t>
  </si>
  <si>
    <t>T TEST</t>
  </si>
  <si>
    <t>Alpha</t>
  </si>
  <si>
    <t>t-stat</t>
  </si>
  <si>
    <t>df</t>
  </si>
  <si>
    <t>p-value</t>
  </si>
  <si>
    <t>sig</t>
  </si>
  <si>
    <t>effect d</t>
  </si>
  <si>
    <t>effect r</t>
  </si>
  <si>
    <t>Real Statistics Using Excel</t>
  </si>
  <si>
    <t>Updated</t>
  </si>
  <si>
    <t>Copyright © 2013 - 2025 Charles Zaiontz</t>
  </si>
  <si>
    <t>Contrasts for Two Factor ANOVA w/o Replications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</si>
</sst>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&quot;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0" xfId="0" applyNumberFormat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05B4-14AA-4D90-9CD8-3AF2D82752C1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22</v>
      </c>
    </row>
    <row r="2" spans="1:2" x14ac:dyDescent="0.35">
      <c r="A2" t="s">
        <v>25</v>
      </c>
    </row>
    <row r="4" spans="1:2" x14ac:dyDescent="0.35">
      <c r="A4" t="s">
        <v>23</v>
      </c>
      <c r="B4" s="40">
        <v>45965</v>
      </c>
    </row>
    <row r="6" spans="1:2" x14ac:dyDescent="0.35">
      <c r="A6" s="4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D7F0-4F2B-439F-8637-D85F061A31FF}">
  <sheetPr codeName="Sheet17"/>
  <dimension ref="A1:AC15"/>
  <sheetViews>
    <sheetView workbookViewId="0"/>
  </sheetViews>
  <sheetFormatPr defaultRowHeight="14.5" x14ac:dyDescent="0.35"/>
  <cols>
    <col min="2" max="5" width="7" customWidth="1"/>
  </cols>
  <sheetData>
    <row r="1" spans="1:29" x14ac:dyDescent="0.35">
      <c r="A1" s="1" t="s">
        <v>0</v>
      </c>
      <c r="G1" t="s">
        <v>1</v>
      </c>
      <c r="P1" s="2">
        <f t="array" ref="P1:S5">TRANSPOSE(A3:E6)</f>
        <v>0</v>
      </c>
      <c r="Q1" t="str">
        <v>Blend X</v>
      </c>
      <c r="R1" t="str">
        <v>Blend Y</v>
      </c>
      <c r="S1" t="str">
        <v>Blend Z</v>
      </c>
      <c r="U1" t="s">
        <v>1</v>
      </c>
    </row>
    <row r="2" spans="1:29" x14ac:dyDescent="0.35">
      <c r="P2" t="str">
        <v>Wheat</v>
      </c>
      <c r="Q2" s="3">
        <v>123</v>
      </c>
      <c r="R2" s="4">
        <v>145</v>
      </c>
      <c r="S2" s="5">
        <v>156</v>
      </c>
    </row>
    <row r="3" spans="1:29" x14ac:dyDescent="0.35">
      <c r="B3" s="12" t="s">
        <v>2</v>
      </c>
      <c r="C3" s="12" t="s">
        <v>3</v>
      </c>
      <c r="D3" s="12" t="s">
        <v>4</v>
      </c>
      <c r="E3" s="12" t="s">
        <v>5</v>
      </c>
      <c r="H3" t="str">
        <f>B3</f>
        <v>Wheat</v>
      </c>
      <c r="I3" t="str">
        <f t="shared" ref="I3:K3" si="0">C3</f>
        <v>Corn</v>
      </c>
      <c r="J3" t="str">
        <f t="shared" si="0"/>
        <v>Soy</v>
      </c>
      <c r="K3" t="str">
        <f t="shared" si="0"/>
        <v>Rice</v>
      </c>
      <c r="P3" t="str">
        <v>Corn</v>
      </c>
      <c r="Q3" s="6">
        <v>138</v>
      </c>
      <c r="R3" s="7">
        <v>165</v>
      </c>
      <c r="S3" s="8">
        <v>176</v>
      </c>
      <c r="V3" t="str">
        <f>Q1</f>
        <v>Blend X</v>
      </c>
      <c r="W3" t="str">
        <f>R1</f>
        <v>Blend Y</v>
      </c>
      <c r="X3" t="str">
        <f>S1</f>
        <v>Blend Z</v>
      </c>
    </row>
    <row r="4" spans="1:29" x14ac:dyDescent="0.35">
      <c r="A4" t="s">
        <v>6</v>
      </c>
      <c r="B4" s="13">
        <v>123</v>
      </c>
      <c r="C4" s="14">
        <v>138</v>
      </c>
      <c r="D4" s="14">
        <v>110</v>
      </c>
      <c r="E4" s="15">
        <v>151</v>
      </c>
      <c r="G4" t="s">
        <v>7</v>
      </c>
      <c r="H4" s="16">
        <f>-1/3</f>
        <v>-0.33333333333333331</v>
      </c>
      <c r="I4" s="17">
        <f>-1/3</f>
        <v>-0.33333333333333331</v>
      </c>
      <c r="J4" s="17">
        <f>-1/3</f>
        <v>-0.33333333333333331</v>
      </c>
      <c r="K4" s="18">
        <v>1</v>
      </c>
      <c r="L4" s="19" t="s">
        <v>8</v>
      </c>
      <c r="P4" t="str">
        <v>Soy</v>
      </c>
      <c r="Q4" s="6">
        <v>110</v>
      </c>
      <c r="R4" s="7">
        <v>140</v>
      </c>
      <c r="S4" s="8">
        <v>185</v>
      </c>
      <c r="U4" t="s">
        <v>7</v>
      </c>
      <c r="V4" s="16">
        <v>-0.5</v>
      </c>
      <c r="W4" s="17">
        <v>-0.5</v>
      </c>
      <c r="X4" s="18">
        <v>1</v>
      </c>
      <c r="Y4" s="19" t="s">
        <v>8</v>
      </c>
    </row>
    <row r="5" spans="1:29" x14ac:dyDescent="0.35">
      <c r="A5" t="s">
        <v>9</v>
      </c>
      <c r="B5" s="20">
        <v>145</v>
      </c>
      <c r="C5">
        <v>165</v>
      </c>
      <c r="D5">
        <v>140</v>
      </c>
      <c r="E5" s="21">
        <v>167</v>
      </c>
      <c r="G5">
        <v>1</v>
      </c>
      <c r="H5" s="22">
        <f>B4</f>
        <v>123</v>
      </c>
      <c r="I5" s="23">
        <f t="shared" ref="I5:K7" si="1">C4</f>
        <v>138</v>
      </c>
      <c r="J5" s="23">
        <f t="shared" si="1"/>
        <v>110</v>
      </c>
      <c r="K5" s="24">
        <f t="shared" si="1"/>
        <v>151</v>
      </c>
      <c r="L5" s="25">
        <f>SUMPRODUCT($H$4:$K$4,H5:K5)</f>
        <v>27.333333333333343</v>
      </c>
      <c r="P5" t="str">
        <v>Rice</v>
      </c>
      <c r="Q5" s="9">
        <v>151</v>
      </c>
      <c r="R5" s="10">
        <v>167</v>
      </c>
      <c r="S5" s="11">
        <v>175</v>
      </c>
      <c r="U5">
        <v>1</v>
      </c>
      <c r="V5" s="22">
        <f t="shared" ref="V5:X8" si="2">Q2</f>
        <v>123</v>
      </c>
      <c r="W5" s="23">
        <f t="shared" si="2"/>
        <v>145</v>
      </c>
      <c r="X5" s="24">
        <f t="shared" si="2"/>
        <v>156</v>
      </c>
      <c r="Y5" s="25">
        <f>SUMPRODUCT($V$4:$X$4,V5:X5)</f>
        <v>22</v>
      </c>
    </row>
    <row r="6" spans="1:29" x14ac:dyDescent="0.35">
      <c r="A6" t="s">
        <v>10</v>
      </c>
      <c r="B6" s="26">
        <v>156</v>
      </c>
      <c r="C6" s="27">
        <v>176</v>
      </c>
      <c r="D6" s="27">
        <v>185</v>
      </c>
      <c r="E6" s="28">
        <v>175</v>
      </c>
      <c r="G6">
        <f>G5+1</f>
        <v>2</v>
      </c>
      <c r="H6" s="29">
        <f t="shared" ref="H6:H7" si="3">B5</f>
        <v>145</v>
      </c>
      <c r="I6">
        <f t="shared" si="1"/>
        <v>165</v>
      </c>
      <c r="J6">
        <f t="shared" si="1"/>
        <v>140</v>
      </c>
      <c r="K6" s="30">
        <f t="shared" si="1"/>
        <v>167</v>
      </c>
      <c r="L6" s="31">
        <f t="shared" ref="L6:L7" si="4">SUMPRODUCT($H$4:$K$4,H6:K6)</f>
        <v>17</v>
      </c>
      <c r="U6">
        <f>U5+1</f>
        <v>2</v>
      </c>
      <c r="V6" s="29">
        <f t="shared" si="2"/>
        <v>138</v>
      </c>
      <c r="W6">
        <f t="shared" si="2"/>
        <v>165</v>
      </c>
      <c r="X6" s="30">
        <f t="shared" si="2"/>
        <v>176</v>
      </c>
      <c r="Y6" s="31">
        <f t="shared" ref="Y6:Y8" si="5">SUMPRODUCT($V$4:$X$4,V6:X6)</f>
        <v>24.5</v>
      </c>
    </row>
    <row r="7" spans="1:29" x14ac:dyDescent="0.35">
      <c r="G7">
        <f>G6+1</f>
        <v>3</v>
      </c>
      <c r="H7" s="32">
        <f t="shared" si="3"/>
        <v>156</v>
      </c>
      <c r="I7" s="33">
        <f t="shared" si="1"/>
        <v>176</v>
      </c>
      <c r="J7" s="33">
        <f t="shared" si="1"/>
        <v>185</v>
      </c>
      <c r="K7" s="34">
        <f t="shared" si="1"/>
        <v>175</v>
      </c>
      <c r="L7" s="35">
        <f t="shared" si="4"/>
        <v>2.6666666666666856</v>
      </c>
      <c r="U7">
        <f t="shared" ref="U7:U8" si="6">U6+1</f>
        <v>3</v>
      </c>
      <c r="V7" s="29">
        <f t="shared" si="2"/>
        <v>110</v>
      </c>
      <c r="W7">
        <f t="shared" si="2"/>
        <v>140</v>
      </c>
      <c r="X7" s="30">
        <f t="shared" si="2"/>
        <v>185</v>
      </c>
      <c r="Y7" s="31">
        <f t="shared" si="5"/>
        <v>60</v>
      </c>
    </row>
    <row r="8" spans="1:29" x14ac:dyDescent="0.35">
      <c r="K8" t="s">
        <v>11</v>
      </c>
      <c r="L8" s="25">
        <f>AVERAGE(L5:L7)</f>
        <v>15.666666666666677</v>
      </c>
      <c r="U8">
        <f t="shared" si="6"/>
        <v>4</v>
      </c>
      <c r="V8" s="32">
        <f t="shared" si="2"/>
        <v>151</v>
      </c>
      <c r="W8" s="33">
        <f t="shared" si="2"/>
        <v>167</v>
      </c>
      <c r="X8" s="34">
        <f t="shared" si="2"/>
        <v>175</v>
      </c>
      <c r="Y8" s="35">
        <f t="shared" si="5"/>
        <v>16</v>
      </c>
    </row>
    <row r="9" spans="1:29" x14ac:dyDescent="0.35">
      <c r="K9" t="s">
        <v>12</v>
      </c>
      <c r="L9" s="31">
        <f>STDEV(L5:L7)</f>
        <v>12.387269450708029</v>
      </c>
      <c r="X9" t="s">
        <v>11</v>
      </c>
      <c r="Y9" s="25">
        <f>AVERAGE(Y5:Y8)</f>
        <v>30.625</v>
      </c>
    </row>
    <row r="10" spans="1:29" x14ac:dyDescent="0.35">
      <c r="K10" t="s">
        <v>13</v>
      </c>
      <c r="L10" s="35">
        <f>L9/SQRT(COUNTA(L5:L7))</f>
        <v>7.1517933518907082</v>
      </c>
      <c r="X10" t="s">
        <v>12</v>
      </c>
      <c r="Y10" s="31">
        <f>STDEV(Y5:Y8)</f>
        <v>19.905505938475081</v>
      </c>
    </row>
    <row r="11" spans="1:29" x14ac:dyDescent="0.35">
      <c r="X11" t="s">
        <v>13</v>
      </c>
      <c r="Y11" s="35">
        <f>Y10/SQRT(COUNTA(Y5:Y8))</f>
        <v>9.9527529692375403</v>
      </c>
    </row>
    <row r="12" spans="1:29" ht="15" thickBot="1" x14ac:dyDescent="0.4">
      <c r="G12" t="s">
        <v>14</v>
      </c>
      <c r="J12" t="s">
        <v>15</v>
      </c>
      <c r="K12">
        <v>0.05</v>
      </c>
    </row>
    <row r="13" spans="1:29" ht="15.5" thickTop="1" thickBot="1" x14ac:dyDescent="0.4">
      <c r="G13" s="36" t="s">
        <v>11</v>
      </c>
      <c r="H13" s="36" t="s">
        <v>13</v>
      </c>
      <c r="I13" s="36" t="s">
        <v>16</v>
      </c>
      <c r="J13" s="36" t="s">
        <v>17</v>
      </c>
      <c r="K13" s="36" t="s">
        <v>18</v>
      </c>
      <c r="L13" s="36" t="s">
        <v>19</v>
      </c>
      <c r="M13" s="36" t="s">
        <v>20</v>
      </c>
      <c r="N13" s="36" t="s">
        <v>21</v>
      </c>
      <c r="U13" t="s">
        <v>14</v>
      </c>
      <c r="X13" t="s">
        <v>15</v>
      </c>
      <c r="Y13">
        <v>0.05</v>
      </c>
    </row>
    <row r="14" spans="1:29" ht="15" thickTop="1" x14ac:dyDescent="0.35">
      <c r="G14" s="37">
        <f>L8</f>
        <v>15.666666666666677</v>
      </c>
      <c r="H14" s="37">
        <f>L10</f>
        <v>7.1517933518907082</v>
      </c>
      <c r="I14" s="37">
        <f>G14/H14</f>
        <v>2.1905927500722466</v>
      </c>
      <c r="J14" s="37">
        <f>COUNTA(L5:L7)-1</f>
        <v>2</v>
      </c>
      <c r="K14" s="37">
        <f>_xlfn.T.DIST.2T(ABS(I14),J14)</f>
        <v>0.15986550686416334</v>
      </c>
      <c r="L14" s="38" t="str">
        <f>IF(K14&lt;K12,"yes","no")</f>
        <v>no</v>
      </c>
      <c r="M14" s="37">
        <f>ABS(L8)/L9</f>
        <v>1.2647393139390541</v>
      </c>
      <c r="N14" s="37">
        <f>SQRT(G14^2/(G14^2+J14))</f>
        <v>0.99595048955160326</v>
      </c>
      <c r="O14" s="39"/>
      <c r="U14" s="36" t="s">
        <v>11</v>
      </c>
      <c r="V14" s="36" t="s">
        <v>13</v>
      </c>
      <c r="W14" s="36" t="s">
        <v>16</v>
      </c>
      <c r="X14" s="36" t="s">
        <v>17</v>
      </c>
      <c r="Y14" s="36" t="s">
        <v>18</v>
      </c>
      <c r="Z14" s="36" t="s">
        <v>19</v>
      </c>
      <c r="AA14" s="36" t="s">
        <v>20</v>
      </c>
      <c r="AB14" s="36" t="s">
        <v>21</v>
      </c>
    </row>
    <row r="15" spans="1:29" x14ac:dyDescent="0.35">
      <c r="U15" s="37">
        <f>Y9</f>
        <v>30.625</v>
      </c>
      <c r="V15" s="37">
        <f>Y11</f>
        <v>9.9527529692375403</v>
      </c>
      <c r="W15" s="37">
        <f>U15/V15</f>
        <v>3.0770380913358606</v>
      </c>
      <c r="X15" s="37">
        <f>COUNTA(Y5:Y8)-1</f>
        <v>3</v>
      </c>
      <c r="Y15" s="37">
        <f>_xlfn.T.DIST.2T(ABS(W15),X15)</f>
        <v>5.4261792375590416E-2</v>
      </c>
      <c r="Z15" s="38" t="str">
        <f>IF(Y15&lt;Y13,"yes","no")</f>
        <v>no</v>
      </c>
      <c r="AA15" s="37">
        <f>ABS(Y9)/Y10</f>
        <v>1.5385190456679303</v>
      </c>
      <c r="AB15" s="37">
        <f>SQRT(U15^2/(U15^2+X15))</f>
        <v>0.99840449299233491</v>
      </c>
      <c r="AC15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Contrasts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2025-11-04T09:58:40Z</dcterms:created>
  <dcterms:modified xsi:type="dcterms:W3CDTF">2025-11-04T10:01:19Z</dcterms:modified>
</cp:coreProperties>
</file>