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83CE5A0A-0CD5-450D-953C-8FA0031FFB11}" xr6:coauthVersionLast="47" xr6:coauthVersionMax="47" xr10:uidLastSave="{00000000-0000-0000-0000-000000000000}"/>
  <bookViews>
    <workbookView xWindow="-110" yWindow="-110" windowWidth="19420" windowHeight="10300" xr2:uid="{58355C8C-30D9-4A26-A11E-B5D1BF3A7214}"/>
  </bookViews>
  <sheets>
    <sheet name="Title" sheetId="2" r:id="rId1"/>
    <sheet name="ANOVA3 Po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7" i="1" l="1"/>
  <c r="X25" i="1"/>
  <c r="AA22" i="1"/>
  <c r="H8" i="1" a="1"/>
  <c r="H10" i="1" s="1"/>
  <c r="G6" i="1" a="1"/>
  <c r="G7" i="1" s="1"/>
  <c r="F4" i="1" a="1"/>
  <c r="F5" i="1" s="1"/>
  <c r="K39" i="1"/>
  <c r="J39" i="1"/>
  <c r="X22" i="1"/>
  <c r="V21" i="1"/>
  <c r="V20" i="1"/>
  <c r="V19" i="1"/>
  <c r="V18" i="1"/>
  <c r="V17" i="1"/>
  <c r="V16" i="1"/>
  <c r="X9" i="1"/>
  <c r="V8" i="1"/>
  <c r="V7" i="1"/>
  <c r="V6" i="1"/>
  <c r="V5" i="1"/>
  <c r="V4" i="1"/>
  <c r="V3" i="1"/>
  <c r="F4" i="1" l="1"/>
  <c r="G14" i="1"/>
  <c r="G25" i="1"/>
  <c r="H8" i="1"/>
  <c r="H9" i="1"/>
  <c r="G6" i="1"/>
  <c r="G23" i="1" s="1"/>
  <c r="F36" i="1"/>
  <c r="F34" i="1"/>
  <c r="F13" i="1"/>
  <c r="F37" i="1"/>
  <c r="F14" i="1"/>
  <c r="F35" i="1"/>
  <c r="F18" i="1"/>
  <c r="F19" i="1"/>
  <c r="F33" i="1"/>
  <c r="F20" i="1"/>
  <c r="F38" i="1"/>
  <c r="H23" i="1"/>
  <c r="H29" i="1" s="1"/>
  <c r="H35" i="1" s="1"/>
  <c r="H17" i="1"/>
  <c r="H26" i="1"/>
  <c r="H32" i="1" s="1"/>
  <c r="H38" i="1" s="1"/>
  <c r="H20" i="1"/>
  <c r="G29" i="1"/>
  <c r="G35" i="1" s="1"/>
  <c r="G31" i="1"/>
  <c r="G37" i="1" s="1"/>
  <c r="G21" i="1"/>
  <c r="G26" i="1"/>
  <c r="G12" i="1"/>
  <c r="G24" i="1"/>
  <c r="G13" i="1" l="1"/>
  <c r="G22" i="1"/>
  <c r="G28" i="1" s="1"/>
  <c r="G34" i="1" s="1"/>
  <c r="G11" i="1"/>
  <c r="H25" i="1"/>
  <c r="H16" i="1"/>
  <c r="H19" i="1"/>
  <c r="H22" i="1"/>
  <c r="H28" i="1" s="1"/>
  <c r="H34" i="1" s="1"/>
  <c r="U19" i="1"/>
  <c r="U6" i="1"/>
  <c r="I35" i="1"/>
  <c r="H24" i="1"/>
  <c r="H30" i="1" s="1"/>
  <c r="H36" i="1" s="1"/>
  <c r="H18" i="1"/>
  <c r="H15" i="1"/>
  <c r="H21" i="1"/>
  <c r="H27" i="1" s="1"/>
  <c r="U8" i="1"/>
  <c r="U21" i="1"/>
  <c r="G27" i="1"/>
  <c r="U20" i="1"/>
  <c r="U7" i="1"/>
  <c r="F29" i="1"/>
  <c r="I29" i="1" s="1"/>
  <c r="F31" i="1"/>
  <c r="F27" i="1"/>
  <c r="F32" i="1"/>
  <c r="F16" i="1"/>
  <c r="F30" i="1"/>
  <c r="F17" i="1"/>
  <c r="F28" i="1"/>
  <c r="F12" i="1"/>
  <c r="F11" i="1"/>
  <c r="F15" i="1"/>
  <c r="W8" i="1"/>
  <c r="W21" i="1"/>
  <c r="G30" i="1"/>
  <c r="G36" i="1" s="1"/>
  <c r="G32" i="1"/>
  <c r="G38" i="1" s="1"/>
  <c r="I38" i="1" s="1"/>
  <c r="W18" i="1"/>
  <c r="W5" i="1"/>
  <c r="I34" i="1" l="1"/>
  <c r="I36" i="1"/>
  <c r="K36" i="1" s="1" a="1"/>
  <c r="K36" i="1" s="1"/>
  <c r="I28" i="1"/>
  <c r="K28" i="1" s="1" a="1"/>
  <c r="K28" i="1" s="1"/>
  <c r="K38" i="1" a="1"/>
  <c r="K38" i="1" s="1"/>
  <c r="J38" i="1"/>
  <c r="W20" i="1"/>
  <c r="W7" i="1"/>
  <c r="W4" i="1"/>
  <c r="W17" i="1"/>
  <c r="H31" i="1"/>
  <c r="H37" i="1" s="1"/>
  <c r="I37" i="1" s="1"/>
  <c r="K35" i="1" a="1"/>
  <c r="K35" i="1" s="1"/>
  <c r="J35" i="1"/>
  <c r="I30" i="1"/>
  <c r="U17" i="1"/>
  <c r="U4" i="1"/>
  <c r="I32" i="1"/>
  <c r="I27" i="1"/>
  <c r="K34" i="1" a="1"/>
  <c r="K34" i="1" s="1"/>
  <c r="J34" i="1"/>
  <c r="W19" i="1"/>
  <c r="W6" i="1"/>
  <c r="K29" i="1" a="1"/>
  <c r="K29" i="1" s="1"/>
  <c r="J29" i="1"/>
  <c r="U18" i="1"/>
  <c r="U5" i="1"/>
  <c r="G33" i="1"/>
  <c r="H33" i="1"/>
  <c r="U16" i="1"/>
  <c r="U3" i="1"/>
  <c r="W3" i="1"/>
  <c r="W16" i="1"/>
  <c r="J28" i="1" l="1"/>
  <c r="J36" i="1"/>
  <c r="I31" i="1"/>
  <c r="I33" i="1"/>
  <c r="I4" i="1" s="1"/>
  <c r="I22" i="1"/>
  <c r="K22" i="1" s="1" a="1"/>
  <c r="K22" i="1" s="1"/>
  <c r="K30" i="1" a="1"/>
  <c r="K30" i="1" s="1"/>
  <c r="J30" i="1"/>
  <c r="I5" i="1"/>
  <c r="K33" i="1" a="1"/>
  <c r="K33" i="1" s="1"/>
  <c r="J33" i="1"/>
  <c r="K31" i="1" a="1"/>
  <c r="K31" i="1" s="1"/>
  <c r="J31" i="1"/>
  <c r="J27" i="1"/>
  <c r="K27" i="1" a="1"/>
  <c r="K27" i="1" s="1"/>
  <c r="I26" i="1"/>
  <c r="I20" i="1"/>
  <c r="I8" i="1"/>
  <c r="I19" i="1"/>
  <c r="I25" i="1"/>
  <c r="I18" i="1"/>
  <c r="I12" i="1"/>
  <c r="J32" i="1"/>
  <c r="K32" i="1" a="1"/>
  <c r="K32" i="1" s="1"/>
  <c r="K37" i="1" a="1"/>
  <c r="K37" i="1" s="1"/>
  <c r="J37" i="1"/>
  <c r="I10" i="1"/>
  <c r="I16" i="1"/>
  <c r="I11" i="1"/>
  <c r="I6" i="1"/>
  <c r="I13" i="1"/>
  <c r="I14" i="1"/>
  <c r="I7" i="1"/>
  <c r="I15" i="1" l="1"/>
  <c r="I9" i="1"/>
  <c r="I17" i="1"/>
  <c r="Z18" i="1" s="1"/>
  <c r="I24" i="1"/>
  <c r="K24" i="1" s="1" a="1"/>
  <c r="K24" i="1" s="1"/>
  <c r="I21" i="1"/>
  <c r="K21" i="1" s="1" a="1"/>
  <c r="K21" i="1" s="1"/>
  <c r="I23" i="1"/>
  <c r="I39" i="1"/>
  <c r="J22" i="1"/>
  <c r="Z3" i="1"/>
  <c r="Z9" i="1" s="1"/>
  <c r="Z16" i="1"/>
  <c r="K15" i="1" a="1"/>
  <c r="K15" i="1" s="1"/>
  <c r="J15" i="1"/>
  <c r="K26" i="1" a="1"/>
  <c r="K26" i="1" s="1"/>
  <c r="J26" i="1"/>
  <c r="K5" i="1" a="1"/>
  <c r="K5" i="1" s="1"/>
  <c r="J5" i="1"/>
  <c r="J4" i="1"/>
  <c r="K4" i="1" a="1"/>
  <c r="K4" i="1" s="1"/>
  <c r="J23" i="1"/>
  <c r="K23" i="1" a="1"/>
  <c r="K23" i="1" s="1"/>
  <c r="O13" i="1"/>
  <c r="N13" i="1" s="1"/>
  <c r="K7" i="1" a="1"/>
  <c r="K7" i="1" s="1"/>
  <c r="J7" i="1"/>
  <c r="K14" i="1" a="1"/>
  <c r="K14" i="1" s="1"/>
  <c r="J14" i="1"/>
  <c r="K12" i="1" a="1"/>
  <c r="K12" i="1" s="1"/>
  <c r="J12" i="1"/>
  <c r="J13" i="1"/>
  <c r="K13" i="1" a="1"/>
  <c r="K13" i="1" s="1"/>
  <c r="J18" i="1"/>
  <c r="K18" i="1" a="1"/>
  <c r="K18" i="1" s="1"/>
  <c r="Z6" i="1"/>
  <c r="Z19" i="1"/>
  <c r="Z5" i="1"/>
  <c r="K17" i="1" a="1"/>
  <c r="K17" i="1" s="1"/>
  <c r="J17" i="1"/>
  <c r="K6" i="1" a="1"/>
  <c r="K6" i="1" s="1"/>
  <c r="J6" i="1"/>
  <c r="K25" i="1" a="1"/>
  <c r="K25" i="1" s="1"/>
  <c r="J25" i="1"/>
  <c r="K9" i="1" a="1"/>
  <c r="K9" i="1" s="1"/>
  <c r="J9" i="1"/>
  <c r="K11" i="1" a="1"/>
  <c r="K11" i="1" s="1"/>
  <c r="J11" i="1"/>
  <c r="K19" i="1" a="1"/>
  <c r="K19" i="1" s="1"/>
  <c r="Z7" i="1"/>
  <c r="J19" i="1"/>
  <c r="Z20" i="1"/>
  <c r="K16" i="1" a="1"/>
  <c r="K16" i="1" s="1"/>
  <c r="J16" i="1"/>
  <c r="Z4" i="1"/>
  <c r="Z17" i="1"/>
  <c r="J8" i="1"/>
  <c r="K8" i="1" a="1"/>
  <c r="K8" i="1" s="1"/>
  <c r="K10" i="1" a="1"/>
  <c r="K10" i="1" s="1"/>
  <c r="J10" i="1"/>
  <c r="Z21" i="1"/>
  <c r="K20" i="1" a="1"/>
  <c r="K20" i="1" s="1"/>
  <c r="J20" i="1"/>
  <c r="Z8" i="1"/>
  <c r="J24" i="1" l="1"/>
  <c r="J21" i="1"/>
  <c r="O5" i="1"/>
  <c r="O8" i="1" s="1"/>
  <c r="O6" i="1"/>
  <c r="O7" i="1"/>
  <c r="Z22" i="1"/>
  <c r="Y3" i="1"/>
  <c r="Y16" i="1"/>
  <c r="O11" i="1"/>
  <c r="O10" i="1"/>
  <c r="O9" i="1"/>
  <c r="P13" i="1"/>
  <c r="N7" i="1"/>
  <c r="Y21" i="1"/>
  <c r="Y8" i="1"/>
  <c r="N6" i="1"/>
  <c r="Y5" i="1"/>
  <c r="Y18" i="1"/>
  <c r="Y19" i="1"/>
  <c r="Y6" i="1"/>
  <c r="Y4" i="1"/>
  <c r="Y17" i="1"/>
  <c r="N5" i="1"/>
  <c r="Y20" i="1"/>
  <c r="Y7" i="1"/>
  <c r="O12" i="1" l="1"/>
  <c r="Y22" i="1"/>
  <c r="Y9" i="1"/>
  <c r="P6" i="1"/>
  <c r="N10" i="1"/>
  <c r="W25" i="1"/>
  <c r="W12" i="1"/>
  <c r="Y12" i="1" s="1"/>
  <c r="P7" i="1"/>
  <c r="P5" i="1"/>
  <c r="N9" i="1"/>
  <c r="N8" i="1"/>
  <c r="P9" i="1" l="1"/>
  <c r="P10" i="1"/>
  <c r="N11" i="1"/>
  <c r="P8" i="1"/>
  <c r="P11" i="1" l="1"/>
  <c r="N12" i="1"/>
  <c r="P12" i="1" l="1"/>
  <c r="S6" i="1"/>
  <c r="S7" i="1"/>
  <c r="S5" i="1"/>
  <c r="S9" i="1"/>
  <c r="S10" i="1"/>
  <c r="S8" i="1"/>
  <c r="S11" i="1"/>
  <c r="Q11" i="1"/>
  <c r="R11" i="1" s="1"/>
  <c r="U12" i="1" l="1"/>
  <c r="U25" i="1"/>
  <c r="Q6" i="1"/>
  <c r="R6" i="1" s="1"/>
  <c r="Q5" i="1"/>
  <c r="R5" i="1" s="1"/>
  <c r="Q7" i="1"/>
  <c r="R7" i="1" s="1"/>
  <c r="Q8" i="1"/>
  <c r="R8" i="1" s="1"/>
  <c r="Q10" i="1"/>
  <c r="R10" i="1" s="1"/>
  <c r="Q9" i="1"/>
  <c r="R9" i="1" s="1"/>
  <c r="Y25" i="1" l="1"/>
  <c r="AA25" i="1"/>
  <c r="Z25" i="1"/>
  <c r="AC25" i="1"/>
  <c r="V25" i="1"/>
  <c r="AB25" i="1" s="1"/>
  <c r="V12" i="1"/>
  <c r="AC12" i="1"/>
  <c r="AA12" i="1"/>
  <c r="Z12" i="1"/>
  <c r="AD12" i="1" l="1"/>
  <c r="X12" i="1"/>
  <c r="AB12" i="1" s="1"/>
  <c r="AD25" i="1"/>
</calcChain>
</file>

<file path=xl/sharedStrings.xml><?xml version="1.0" encoding="utf-8"?>
<sst xmlns="http://schemas.openxmlformats.org/spreadsheetml/2006/main" count="174" uniqueCount="56">
  <si>
    <t>Three Factor ANOVA</t>
  </si>
  <si>
    <t>Descriptive Statistics</t>
  </si>
  <si>
    <t>Three Factor Anova</t>
  </si>
  <si>
    <t>CONTRAST</t>
  </si>
  <si>
    <t>Group 1</t>
  </si>
  <si>
    <t>Group 2</t>
  </si>
  <si>
    <t>Group 3</t>
  </si>
  <si>
    <t>c</t>
  </si>
  <si>
    <t>mean</t>
  </si>
  <si>
    <t>count</t>
  </si>
  <si>
    <t>Male</t>
  </si>
  <si>
    <t>Italian</t>
  </si>
  <si>
    <t>Seated</t>
  </si>
  <si>
    <t>Count</t>
  </si>
  <si>
    <t>Mean</t>
  </si>
  <si>
    <t>Variance</t>
  </si>
  <si>
    <t>ANOVA</t>
  </si>
  <si>
    <t>Alpha</t>
  </si>
  <si>
    <t>SS</t>
  </si>
  <si>
    <t>df</t>
  </si>
  <si>
    <t>MS</t>
  </si>
  <si>
    <t>F</t>
  </si>
  <si>
    <t>p-value</t>
  </si>
  <si>
    <t>p eta-sq</t>
  </si>
  <si>
    <t>A</t>
  </si>
  <si>
    <t>Prone</t>
  </si>
  <si>
    <t>B</t>
  </si>
  <si>
    <t>C</t>
  </si>
  <si>
    <t>A x B</t>
  </si>
  <si>
    <t>Standing</t>
  </si>
  <si>
    <t>A x C</t>
  </si>
  <si>
    <t>B x C</t>
  </si>
  <si>
    <t>T TEST</t>
  </si>
  <si>
    <t>A x B x C</t>
  </si>
  <si>
    <t>std err</t>
  </si>
  <si>
    <t>t-stat</t>
  </si>
  <si>
    <t>t-crit</t>
  </si>
  <si>
    <t>lower</t>
  </si>
  <si>
    <t>upper</t>
  </si>
  <si>
    <t>sig</t>
  </si>
  <si>
    <t>Cohen d</t>
  </si>
  <si>
    <t>effect r</t>
  </si>
  <si>
    <t>Foreign</t>
  </si>
  <si>
    <t>Within</t>
  </si>
  <si>
    <t>Total</t>
  </si>
  <si>
    <t>TUKEY HSD</t>
  </si>
  <si>
    <t xml:space="preserve"> adj k</t>
  </si>
  <si>
    <t>Female</t>
  </si>
  <si>
    <t>Q TEST</t>
  </si>
  <si>
    <t>q-stat</t>
  </si>
  <si>
    <t>q-crit</t>
  </si>
  <si>
    <t>x-crit</t>
  </si>
  <si>
    <t>Real Statistics Using Excel</t>
  </si>
  <si>
    <t>Updated</t>
  </si>
  <si>
    <t>Copyright © 2013 - 2025 Charles Zaiontz</t>
  </si>
  <si>
    <t>ANOVA Follow-up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</si>
</sst>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2" borderId="0" xfId="0" applyFill="1"/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2C4F-AA42-447A-A797-802ED09B7497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52</v>
      </c>
    </row>
    <row r="2" spans="1:2" x14ac:dyDescent="0.35">
      <c r="A2" t="s">
        <v>55</v>
      </c>
    </row>
    <row r="4" spans="1:2" x14ac:dyDescent="0.35">
      <c r="A4" t="s">
        <v>53</v>
      </c>
      <c r="B4" s="20">
        <v>45965</v>
      </c>
    </row>
    <row r="6" spans="1:2" x14ac:dyDescent="0.35">
      <c r="A6" s="21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0819-2BB1-4662-925A-C85E6B96D86B}">
  <sheetPr codeName="Sheet147"/>
  <dimension ref="A1:AD47"/>
  <sheetViews>
    <sheetView workbookViewId="0">
      <selection activeCell="H25" sqref="H25"/>
    </sheetView>
  </sheetViews>
  <sheetFormatPr defaultRowHeight="14.5" x14ac:dyDescent="0.35"/>
  <cols>
    <col min="5" max="5" width="2.7265625" customWidth="1"/>
    <col min="9" max="9" width="6.6328125" customWidth="1"/>
    <col min="12" max="12" width="4.453125" customWidth="1"/>
    <col min="15" max="15" width="4.81640625" customWidth="1"/>
  </cols>
  <sheetData>
    <row r="1" spans="1:30" ht="15" thickBot="1" x14ac:dyDescent="0.4">
      <c r="A1" s="1" t="s">
        <v>0</v>
      </c>
      <c r="F1" t="s">
        <v>1</v>
      </c>
      <c r="M1" t="s">
        <v>2</v>
      </c>
      <c r="U1" t="s">
        <v>3</v>
      </c>
    </row>
    <row r="2" spans="1:30" ht="15" thickTop="1" x14ac:dyDescent="0.35">
      <c r="U2" s="2" t="s">
        <v>4</v>
      </c>
      <c r="V2" s="2" t="s">
        <v>5</v>
      </c>
      <c r="W2" s="2" t="s">
        <v>6</v>
      </c>
      <c r="X2" s="2" t="s">
        <v>7</v>
      </c>
      <c r="Y2" s="2" t="s">
        <v>8</v>
      </c>
      <c r="Z2" s="2" t="s">
        <v>9</v>
      </c>
    </row>
    <row r="3" spans="1:30" ht="15" thickBot="1" x14ac:dyDescent="0.4">
      <c r="A3" s="3" t="s">
        <v>10</v>
      </c>
      <c r="B3" s="4" t="s">
        <v>11</v>
      </c>
      <c r="C3" s="4" t="s">
        <v>12</v>
      </c>
      <c r="D3" s="5">
        <v>23</v>
      </c>
      <c r="I3" s="6" t="s">
        <v>13</v>
      </c>
      <c r="J3" s="6" t="s">
        <v>14</v>
      </c>
      <c r="K3" s="6" t="s">
        <v>15</v>
      </c>
      <c r="M3" t="s">
        <v>16</v>
      </c>
      <c r="Q3" s="7" t="s">
        <v>17</v>
      </c>
      <c r="R3" s="7">
        <v>0.05</v>
      </c>
      <c r="U3" s="8" t="e">
        <f t="shared" ref="U3:W8" ca="1" si="0">IF(F15="","",F15)</f>
        <v>#NAME?</v>
      </c>
      <c r="V3" s="8" t="str">
        <f t="shared" si="0"/>
        <v/>
      </c>
      <c r="W3" s="8" t="e">
        <f t="shared" ca="1" si="0"/>
        <v>#NAME?</v>
      </c>
      <c r="X3" s="9">
        <v>1</v>
      </c>
      <c r="Y3" s="8" t="str">
        <f t="shared" ref="Y3:Y8" ca="1" si="1">J15</f>
        <v/>
      </c>
      <c r="Z3" s="8">
        <f t="shared" ref="Z3:Z8" ca="1" si="2">I15</f>
        <v>0</v>
      </c>
    </row>
    <row r="4" spans="1:30" ht="15" thickTop="1" x14ac:dyDescent="0.35">
      <c r="A4" s="10" t="s">
        <v>10</v>
      </c>
      <c r="B4" t="s">
        <v>11</v>
      </c>
      <c r="C4" t="s">
        <v>12</v>
      </c>
      <c r="D4" s="11">
        <v>18</v>
      </c>
      <c r="F4" s="3" t="e">
        <f t="array" aca="1" ref="F4:F5" ca="1">SortUnique(A3:A38)</f>
        <v>#NAME?</v>
      </c>
      <c r="G4" s="4"/>
      <c r="H4" s="5"/>
      <c r="I4" s="3">
        <f ca="1">SUMIF($F$27:$F$38,F4,$I$27:$I$38)</f>
        <v>0</v>
      </c>
      <c r="J4" s="4" t="str">
        <f ca="1">IF(I4=0,"",AVERAGEIF($A$3:$A$38,$F4,$D$3:$D$38))</f>
        <v/>
      </c>
      <c r="K4" s="5" t="str">
        <f t="array" aca="1" ref="K4" ca="1">IF(I4&lt;2,"",VAR(IF($A$3:$A$38=$F4,$D$3:$D$38,"")))</f>
        <v/>
      </c>
      <c r="M4" s="2"/>
      <c r="N4" s="2" t="s">
        <v>18</v>
      </c>
      <c r="O4" s="2" t="s">
        <v>19</v>
      </c>
      <c r="P4" s="2" t="s">
        <v>20</v>
      </c>
      <c r="Q4" s="2" t="s">
        <v>21</v>
      </c>
      <c r="R4" s="2" t="s">
        <v>22</v>
      </c>
      <c r="S4" s="2" t="s">
        <v>23</v>
      </c>
      <c r="U4" t="e">
        <f t="shared" ca="1" si="0"/>
        <v>#NAME?</v>
      </c>
      <c r="V4" t="str">
        <f t="shared" si="0"/>
        <v/>
      </c>
      <c r="W4" t="e">
        <f t="shared" ca="1" si="0"/>
        <v>#NAME?</v>
      </c>
      <c r="X4" s="12">
        <v>-0.5</v>
      </c>
      <c r="Y4" t="str">
        <f t="shared" ca="1" si="1"/>
        <v/>
      </c>
      <c r="Z4">
        <f t="shared" ca="1" si="2"/>
        <v>0</v>
      </c>
    </row>
    <row r="5" spans="1:30" x14ac:dyDescent="0.35">
      <c r="A5" s="10" t="s">
        <v>10</v>
      </c>
      <c r="B5" t="s">
        <v>11</v>
      </c>
      <c r="C5" t="s">
        <v>12</v>
      </c>
      <c r="D5" s="11">
        <v>26</v>
      </c>
      <c r="F5" s="10" t="e">
        <f ca="1"/>
        <v>#NAME?</v>
      </c>
      <c r="H5" s="11"/>
      <c r="I5" s="10">
        <f ca="1">SUMIF($F$27:$F$38,F5,$I$27:$I$38)</f>
        <v>0</v>
      </c>
      <c r="J5" t="str">
        <f ca="1">IF(I5=0,"",AVERAGEIF($A$3:$A$38,$F5,$D$3:$D$38))</f>
        <v/>
      </c>
      <c r="K5" s="11" t="str">
        <f t="array" aca="1" ref="K5" ca="1">IF(I5&lt;2,"",VAR(IF($A$3:$A$38=$F5,$D$3:$D$38,"")))</f>
        <v/>
      </c>
      <c r="M5" t="s">
        <v>24</v>
      </c>
      <c r="N5" t="e">
        <f ca="1">DEVSQ(J4:J5)*I4</f>
        <v>#NUM!</v>
      </c>
      <c r="O5">
        <f ca="1">COUNT(J4:J5)-1</f>
        <v>-1</v>
      </c>
      <c r="P5" t="e">
        <f t="shared" ref="P5:P13" ca="1" si="3">N5/O5</f>
        <v>#NUM!</v>
      </c>
      <c r="Q5" t="e">
        <f ca="1">P5/P12</f>
        <v>#NUM!</v>
      </c>
      <c r="R5" t="e">
        <f ca="1">FDIST(Q5,O5,O12)</f>
        <v>#NUM!</v>
      </c>
      <c r="S5" t="e">
        <f ca="1">N5/(N5+N12)</f>
        <v>#NUM!</v>
      </c>
      <c r="U5" t="e">
        <f t="shared" ca="1" si="0"/>
        <v>#NAME?</v>
      </c>
      <c r="V5" t="str">
        <f t="shared" si="0"/>
        <v/>
      </c>
      <c r="W5" t="e">
        <f t="shared" ca="1" si="0"/>
        <v>#NAME?</v>
      </c>
      <c r="X5" s="12">
        <v>-0.5</v>
      </c>
      <c r="Y5" t="str">
        <f t="shared" ca="1" si="1"/>
        <v/>
      </c>
      <c r="Z5">
        <f t="shared" ca="1" si="2"/>
        <v>0</v>
      </c>
    </row>
    <row r="6" spans="1:30" x14ac:dyDescent="0.35">
      <c r="A6" s="10" t="s">
        <v>10</v>
      </c>
      <c r="B6" t="s">
        <v>11</v>
      </c>
      <c r="C6" t="s">
        <v>25</v>
      </c>
      <c r="D6" s="11">
        <v>24</v>
      </c>
      <c r="F6" s="10"/>
      <c r="G6" t="e">
        <f t="array" aca="1" ref="G6:G7" ca="1">SortUnique(B3:B38)</f>
        <v>#NAME?</v>
      </c>
      <c r="H6" s="11"/>
      <c r="I6" s="10">
        <f ca="1">SUMIF($G$27:$G$38,G6,$I$27:$I$38)</f>
        <v>0</v>
      </c>
      <c r="J6" t="str">
        <f ca="1">IF(I6=0,"",AVERAGEIF($B$3:$B$38,$G6,$D$3:$D$38))</f>
        <v/>
      </c>
      <c r="K6" s="11" t="str">
        <f t="array" aca="1" ref="K6" ca="1">IF(I6&lt;2,"",VAR(IF($B$3:$B$38=$G6,$D$3:$D$38,"")))</f>
        <v/>
      </c>
      <c r="M6" t="s">
        <v>26</v>
      </c>
      <c r="N6" t="e">
        <f ca="1">DEVSQ(J6:J7)*I6</f>
        <v>#NUM!</v>
      </c>
      <c r="O6">
        <f ca="1">COUNT(J6:J7)-1</f>
        <v>-1</v>
      </c>
      <c r="P6" t="e">
        <f t="shared" ca="1" si="3"/>
        <v>#NUM!</v>
      </c>
      <c r="Q6" t="e">
        <f ca="1">P6/P12</f>
        <v>#NUM!</v>
      </c>
      <c r="R6" t="e">
        <f ca="1">FDIST(Q6,O6,O12)</f>
        <v>#NUM!</v>
      </c>
      <c r="S6" t="e">
        <f ca="1">N6/(N6+N12)</f>
        <v>#NUM!</v>
      </c>
      <c r="U6" t="e">
        <f t="shared" ca="1" si="0"/>
        <v>#NAME?</v>
      </c>
      <c r="V6" t="str">
        <f t="shared" si="0"/>
        <v/>
      </c>
      <c r="W6" t="e">
        <f t="shared" ca="1" si="0"/>
        <v>#NAME?</v>
      </c>
      <c r="X6" s="12"/>
      <c r="Y6" t="str">
        <f t="shared" ca="1" si="1"/>
        <v/>
      </c>
      <c r="Z6">
        <f t="shared" ca="1" si="2"/>
        <v>0</v>
      </c>
    </row>
    <row r="7" spans="1:30" x14ac:dyDescent="0.35">
      <c r="A7" s="10" t="s">
        <v>10</v>
      </c>
      <c r="B7" t="s">
        <v>11</v>
      </c>
      <c r="C7" t="s">
        <v>25</v>
      </c>
      <c r="D7" s="11">
        <v>25</v>
      </c>
      <c r="F7" s="10"/>
      <c r="G7" t="e">
        <f ca="1"/>
        <v>#NAME?</v>
      </c>
      <c r="H7" s="11"/>
      <c r="I7" s="10">
        <f ca="1">SUMIF($G$27:$G$38,G7,$I$27:$I$38)</f>
        <v>0</v>
      </c>
      <c r="J7" t="str">
        <f ca="1">IF(I7=0,"",AVERAGEIF($B$3:$B$38,$G7,$D$3:$D$38))</f>
        <v/>
      </c>
      <c r="K7" s="11" t="str">
        <f t="array" aca="1" ref="K7" ca="1">IF(I7&lt;2,"",VAR(IF($B$3:$B$38=$G7,$D$3:$D$38,"")))</f>
        <v/>
      </c>
      <c r="M7" t="s">
        <v>27</v>
      </c>
      <c r="N7" t="e">
        <f ca="1">DEVSQ(J8:J10)*I8</f>
        <v>#NUM!</v>
      </c>
      <c r="O7">
        <f ca="1">COUNT(J8:J10)-1</f>
        <v>-1</v>
      </c>
      <c r="P7" t="e">
        <f t="shared" ca="1" si="3"/>
        <v>#NUM!</v>
      </c>
      <c r="Q7" t="e">
        <f ca="1">P7/P12</f>
        <v>#NUM!</v>
      </c>
      <c r="R7" t="e">
        <f ca="1">FDIST(Q7,O7,O12)</f>
        <v>#NUM!</v>
      </c>
      <c r="S7" s="7" t="e">
        <f ca="1">N7/(N7+N12)</f>
        <v>#NUM!</v>
      </c>
      <c r="U7" t="e">
        <f t="shared" ca="1" si="0"/>
        <v>#NAME?</v>
      </c>
      <c r="V7" t="str">
        <f t="shared" si="0"/>
        <v/>
      </c>
      <c r="W7" t="e">
        <f t="shared" ca="1" si="0"/>
        <v>#NAME?</v>
      </c>
      <c r="X7" s="12"/>
      <c r="Y7" t="str">
        <f t="shared" ca="1" si="1"/>
        <v/>
      </c>
      <c r="Z7">
        <f t="shared" ca="1" si="2"/>
        <v>0</v>
      </c>
    </row>
    <row r="8" spans="1:30" x14ac:dyDescent="0.35">
      <c r="A8" s="10" t="s">
        <v>10</v>
      </c>
      <c r="B8" t="s">
        <v>11</v>
      </c>
      <c r="C8" t="s">
        <v>25</v>
      </c>
      <c r="D8" s="11">
        <v>14</v>
      </c>
      <c r="F8" s="10"/>
      <c r="H8" s="11" t="e">
        <f t="array" aca="1" ref="H8:H10" ca="1">SortUnique(C3:C38)</f>
        <v>#NAME?</v>
      </c>
      <c r="I8" s="10">
        <f ca="1">SUMIF($H$27:$H$38,H8,$I$27:$I$38)</f>
        <v>0</v>
      </c>
      <c r="J8" t="str">
        <f ca="1">IF(I8=0,"",AVERAGEIF($C$3:$C$38,$H8,$D$3:$D$38))</f>
        <v/>
      </c>
      <c r="K8" s="11" t="str">
        <f t="array" aca="1" ref="K8" ca="1">IF(I8&lt;2,"",VAR(IF($C$3:$C$38=$H8,$D$3:$D$38,"")))</f>
        <v/>
      </c>
      <c r="M8" t="s">
        <v>28</v>
      </c>
      <c r="N8" t="e">
        <f ca="1">DEVSQ(J11:J14)*I11-N5-N6</f>
        <v>#NUM!</v>
      </c>
      <c r="O8">
        <f ca="1">O6*O5</f>
        <v>1</v>
      </c>
      <c r="P8" t="e">
        <f t="shared" ca="1" si="3"/>
        <v>#NUM!</v>
      </c>
      <c r="Q8" t="e">
        <f ca="1">P8/P12</f>
        <v>#NUM!</v>
      </c>
      <c r="R8" t="e">
        <f ca="1">FDIST(Q8,O8,O12)</f>
        <v>#NUM!</v>
      </c>
      <c r="S8" t="e">
        <f ca="1">N8/(N8+N12)</f>
        <v>#NUM!</v>
      </c>
      <c r="U8" s="14" t="e">
        <f t="shared" ca="1" si="0"/>
        <v>#NAME?</v>
      </c>
      <c r="V8" s="14" t="str">
        <f t="shared" si="0"/>
        <v/>
      </c>
      <c r="W8" s="14" t="e">
        <f t="shared" ca="1" si="0"/>
        <v>#NAME?</v>
      </c>
      <c r="X8" s="15"/>
      <c r="Y8" s="14" t="str">
        <f t="shared" ca="1" si="1"/>
        <v/>
      </c>
      <c r="Z8" s="14">
        <f t="shared" ca="1" si="2"/>
        <v>0</v>
      </c>
    </row>
    <row r="9" spans="1:30" x14ac:dyDescent="0.35">
      <c r="A9" s="10" t="s">
        <v>10</v>
      </c>
      <c r="B9" t="s">
        <v>11</v>
      </c>
      <c r="C9" t="s">
        <v>29</v>
      </c>
      <c r="D9" s="11">
        <v>42</v>
      </c>
      <c r="F9" s="10"/>
      <c r="H9" s="11" t="e">
        <f ca="1"/>
        <v>#NAME?</v>
      </c>
      <c r="I9" s="10">
        <f ca="1">SUMIF($H$27:$H$38,H9,$I$27:$I$38)</f>
        <v>0</v>
      </c>
      <c r="J9" t="str">
        <f ca="1">IF(I9=0,"",AVERAGEIF($C$3:$C$38,$H9,$D$3:$D$38))</f>
        <v/>
      </c>
      <c r="K9" s="11" t="str">
        <f t="array" aca="1" ref="K9" ca="1">IF(I9&lt;2,"",VAR(IF($C$3:$C$38=$H9,$D$3:$D$38,"")))</f>
        <v/>
      </c>
      <c r="M9" t="s">
        <v>30</v>
      </c>
      <c r="N9" t="e">
        <f ca="1">DEVSQ(J15:J20)*I15-N5-N7</f>
        <v>#NUM!</v>
      </c>
      <c r="O9">
        <f ca="1">O7*O5</f>
        <v>1</v>
      </c>
      <c r="P9" t="e">
        <f t="shared" ca="1" si="3"/>
        <v>#NUM!</v>
      </c>
      <c r="Q9" t="e">
        <f ca="1">P9/P12</f>
        <v>#NUM!</v>
      </c>
      <c r="R9" t="e">
        <f ca="1">FDIST(Q9,O9,O12)</f>
        <v>#NUM!</v>
      </c>
      <c r="S9" t="e">
        <f ca="1">N9/(N9+N12)</f>
        <v>#NUM!</v>
      </c>
      <c r="X9">
        <f>SUM(X3:X8)</f>
        <v>0</v>
      </c>
      <c r="Y9">
        <f ca="1">SUMPRODUCT(X3:X8,Y3:Y8)</f>
        <v>0</v>
      </c>
      <c r="Z9" t="e">
        <f ca="1">1/SUMPRODUCT(X3:X8^2,1/Z3:Z8)</f>
        <v>#DIV/0!</v>
      </c>
    </row>
    <row r="10" spans="1:30" ht="15" thickBot="1" x14ac:dyDescent="0.4">
      <c r="A10" s="10" t="s">
        <v>10</v>
      </c>
      <c r="B10" t="s">
        <v>11</v>
      </c>
      <c r="C10" t="s">
        <v>29</v>
      </c>
      <c r="D10" s="11">
        <v>40</v>
      </c>
      <c r="F10" s="16"/>
      <c r="G10" s="17"/>
      <c r="H10" s="13" t="e">
        <f ca="1"/>
        <v>#NAME?</v>
      </c>
      <c r="I10" s="16">
        <f ca="1">SUMIF($H$27:$H$38,H10,$I$27:$I$38)</f>
        <v>0</v>
      </c>
      <c r="J10" s="17" t="str">
        <f ca="1">IF(I10=0,"",AVERAGEIF($C$3:$C$38,$H10,$D$3:$D$38))</f>
        <v/>
      </c>
      <c r="K10" s="13" t="str">
        <f t="array" aca="1" ref="K10" ca="1">IF(I10&lt;2,"",VAR(IF($C$3:$C$38=$H10,$D$3:$D$38,"")))</f>
        <v/>
      </c>
      <c r="M10" t="s">
        <v>31</v>
      </c>
      <c r="N10" t="e">
        <f ca="1">DEVSQ(J21:J26)*I21-N6-N7</f>
        <v>#NUM!</v>
      </c>
      <c r="O10">
        <f ca="1">O7*O6</f>
        <v>1</v>
      </c>
      <c r="P10" t="e">
        <f t="shared" ca="1" si="3"/>
        <v>#NUM!</v>
      </c>
      <c r="Q10" t="e">
        <f ca="1">P10/P12</f>
        <v>#NUM!</v>
      </c>
      <c r="R10" t="e">
        <f ca="1">FDIST(Q10,O10,O12)</f>
        <v>#NUM!</v>
      </c>
      <c r="S10" t="e">
        <f ca="1">N10/(N10+N12)</f>
        <v>#NUM!</v>
      </c>
      <c r="U10" t="s">
        <v>32</v>
      </c>
      <c r="AB10" t="s">
        <v>17</v>
      </c>
      <c r="AC10">
        <v>0.05</v>
      </c>
    </row>
    <row r="11" spans="1:30" ht="15" thickTop="1" x14ac:dyDescent="0.35">
      <c r="A11" s="10" t="s">
        <v>10</v>
      </c>
      <c r="B11" t="s">
        <v>11</v>
      </c>
      <c r="C11" t="s">
        <v>29</v>
      </c>
      <c r="D11" s="11">
        <v>36</v>
      </c>
      <c r="F11" s="3" t="e">
        <f ca="1">$F$4</f>
        <v>#NAME?</v>
      </c>
      <c r="G11" s="4" t="e">
        <f ca="1">$G6</f>
        <v>#NAME?</v>
      </c>
      <c r="H11" s="5"/>
      <c r="I11" s="3">
        <f ca="1">SUMIFS($I$27:$I$38,$F$27:$F$38,F11,$G$27:$G$38,G11)</f>
        <v>0</v>
      </c>
      <c r="J11" s="4" t="str">
        <f ca="1">IF(I11=0,"",AVERAGEIFS($D$3:$D$38,$A$3:$A$38,$F11,$B$3:$B$38,$G11))</f>
        <v/>
      </c>
      <c r="K11" s="5" t="str">
        <f t="array" aca="1" ref="K11" ca="1">IF(I11&lt;2,"",VAR(IF($A$3:$A$38=$F11,IF($B$3:$B$38=$G11,$D$3:$D$38,""))))</f>
        <v/>
      </c>
      <c r="M11" t="s">
        <v>33</v>
      </c>
      <c r="N11" t="e">
        <f ca="1">DEVSQ(J27:J38)*I27-N10-N9-N8-N7-N6-N5</f>
        <v>#NUM!</v>
      </c>
      <c r="O11">
        <f ca="1">O7*O6*O5</f>
        <v>-1</v>
      </c>
      <c r="P11" t="e">
        <f t="shared" ca="1" si="3"/>
        <v>#NUM!</v>
      </c>
      <c r="Q11" t="e">
        <f ca="1">P11/P12</f>
        <v>#NUM!</v>
      </c>
      <c r="R11" t="e">
        <f ca="1">FDIST(Q11,O11,O12)</f>
        <v>#NUM!</v>
      </c>
      <c r="S11" t="e">
        <f ca="1">N11/(N11+N12)</f>
        <v>#NUM!</v>
      </c>
      <c r="U11" s="2" t="s">
        <v>34</v>
      </c>
      <c r="V11" s="2" t="s">
        <v>35</v>
      </c>
      <c r="W11" s="2" t="s">
        <v>19</v>
      </c>
      <c r="X11" s="2" t="s">
        <v>22</v>
      </c>
      <c r="Y11" s="2" t="s">
        <v>36</v>
      </c>
      <c r="Z11" s="2" t="s">
        <v>37</v>
      </c>
      <c r="AA11" s="2" t="s">
        <v>38</v>
      </c>
      <c r="AB11" s="2" t="s">
        <v>39</v>
      </c>
      <c r="AC11" s="2" t="s">
        <v>40</v>
      </c>
      <c r="AD11" s="2" t="s">
        <v>41</v>
      </c>
    </row>
    <row r="12" spans="1:30" x14ac:dyDescent="0.35">
      <c r="A12" s="10" t="s">
        <v>10</v>
      </c>
      <c r="B12" t="s">
        <v>42</v>
      </c>
      <c r="C12" t="s">
        <v>12</v>
      </c>
      <c r="D12" s="11">
        <v>16</v>
      </c>
      <c r="F12" s="10" t="e">
        <f ca="1">$F$4</f>
        <v>#NAME?</v>
      </c>
      <c r="G12" t="e">
        <f ca="1">$G7</f>
        <v>#NAME?</v>
      </c>
      <c r="H12" s="11"/>
      <c r="I12" s="10">
        <f ca="1">SUMIFS($I$27:$I$38,$F$27:$F$38,F12,$G$27:$G$38,G12)</f>
        <v>0</v>
      </c>
      <c r="J12" t="str">
        <f ca="1">IF(I12=0,"",AVERAGEIFS($D$3:$D$38,$A$3:$A$38,$F12,$B$3:$B$38,$G12))</f>
        <v/>
      </c>
      <c r="K12" s="11" t="str">
        <f t="array" aca="1" ref="K12" ca="1">IF(I12&lt;2,"",VAR(IF($A$3:$A$38=$F12,IF($B$3:$B$38=$G12,$D$3:$D$38,""))))</f>
        <v/>
      </c>
      <c r="M12" t="s">
        <v>43</v>
      </c>
      <c r="N12" t="e">
        <f ca="1">N13-N11-N10-N9-N8-N7-N6-N5</f>
        <v>#NUM!</v>
      </c>
      <c r="O12">
        <f ca="1">I39-(O5+1)*(O6+1)*(O7+1)</f>
        <v>0</v>
      </c>
      <c r="P12" t="e">
        <f t="shared" ca="1" si="3"/>
        <v>#NUM!</v>
      </c>
      <c r="U12" s="18" t="e">
        <f ca="1">SQRT(P12/Z9)</f>
        <v>#NUM!</v>
      </c>
      <c r="V12" s="18" t="e">
        <f ca="1">Y9/U12</f>
        <v>#NUM!</v>
      </c>
      <c r="W12" s="18">
        <f ca="1">O12</f>
        <v>0</v>
      </c>
      <c r="X12" s="18" t="e">
        <f ca="1">TDIST(ABS(V12),W12,2)</f>
        <v>#NUM!</v>
      </c>
      <c r="Y12" s="18" t="e">
        <f ca="1">TINV(AC10,W12)</f>
        <v>#NUM!</v>
      </c>
      <c r="Z12" s="18" t="e">
        <f ca="1">Y9-U12*Y12</f>
        <v>#NUM!</v>
      </c>
      <c r="AA12" s="18" t="e">
        <f ca="1">Y9+U12*Y12</f>
        <v>#NUM!</v>
      </c>
      <c r="AB12" s="19" t="e">
        <f ca="1">IF(X12&lt;AC10,"yes","no")</f>
        <v>#NUM!</v>
      </c>
      <c r="AC12" s="18" t="e">
        <f ca="1">ABS(Y9)/(U12*SQRT(Z9))</f>
        <v>#NUM!</v>
      </c>
      <c r="AD12" s="18" t="e">
        <f ca="1">SQRT(V12^2/(V12^2+W12))</f>
        <v>#NUM!</v>
      </c>
    </row>
    <row r="13" spans="1:30" x14ac:dyDescent="0.35">
      <c r="A13" s="10" t="s">
        <v>10</v>
      </c>
      <c r="B13" t="s">
        <v>42</v>
      </c>
      <c r="C13" t="s">
        <v>12</v>
      </c>
      <c r="D13" s="11">
        <v>31</v>
      </c>
      <c r="F13" s="10" t="e">
        <f ca="1">$F$5</f>
        <v>#NAME?</v>
      </c>
      <c r="G13" t="e">
        <f ca="1">$G6</f>
        <v>#NAME?</v>
      </c>
      <c r="H13" s="11"/>
      <c r="I13" s="10">
        <f ca="1">SUMIFS($I$27:$I$38,$F$27:$F$38,F13,$G$27:$G$38,G13)</f>
        <v>0</v>
      </c>
      <c r="J13" t="str">
        <f ca="1">IF(I13=0,"",AVERAGEIFS($D$3:$D$38,$A$3:$A$38,$F13,$B$3:$B$38,$G13))</f>
        <v/>
      </c>
      <c r="K13" s="11" t="str">
        <f t="array" aca="1" ref="K13" ca="1">IF(I13&lt;2,"",VAR(IF($A$3:$A$38=$F13,IF($B$3:$B$38=$G13,$D$3:$D$38,""))))</f>
        <v/>
      </c>
      <c r="M13" s="14" t="s">
        <v>44</v>
      </c>
      <c r="N13" s="14">
        <f ca="1">K39*O13</f>
        <v>-62.606349206349215</v>
      </c>
      <c r="O13" s="14">
        <f ca="1">I39-1</f>
        <v>-1</v>
      </c>
      <c r="P13" s="14">
        <f t="shared" ca="1" si="3"/>
        <v>62.606349206349215</v>
      </c>
      <c r="Q13" s="14"/>
      <c r="R13" s="14"/>
      <c r="S13" s="14"/>
    </row>
    <row r="14" spans="1:30" ht="15" thickBot="1" x14ac:dyDescent="0.4">
      <c r="A14" s="10" t="s">
        <v>10</v>
      </c>
      <c r="B14" t="s">
        <v>42</v>
      </c>
      <c r="C14" t="s">
        <v>12</v>
      </c>
      <c r="D14" s="11">
        <v>17</v>
      </c>
      <c r="F14" s="16" t="e">
        <f ca="1">$F$5</f>
        <v>#NAME?</v>
      </c>
      <c r="G14" s="17" t="e">
        <f ca="1">$G7</f>
        <v>#NAME?</v>
      </c>
      <c r="H14" s="13"/>
      <c r="I14" s="16">
        <f ca="1">SUMIFS($I$27:$I$38,$F$27:$F$38,F14,$G$27:$G$38,G14)</f>
        <v>0</v>
      </c>
      <c r="J14" s="17" t="str">
        <f ca="1">IF(I14=0,"",AVERAGEIFS($D$3:$D$38,$A$3:$A$38,$F14,$B$3:$B$38,$G14))</f>
        <v/>
      </c>
      <c r="K14" s="13" t="str">
        <f t="array" aca="1" ref="K14" ca="1">IF(I14&lt;2,"",VAR(IF($A$3:$A$38=$F14,IF($B$3:$B$38=$G14,$D$3:$D$38,""))))</f>
        <v/>
      </c>
      <c r="U14" t="s">
        <v>45</v>
      </c>
    </row>
    <row r="15" spans="1:30" ht="15" thickTop="1" x14ac:dyDescent="0.35">
      <c r="A15" s="10" t="s">
        <v>10</v>
      </c>
      <c r="B15" t="s">
        <v>42</v>
      </c>
      <c r="C15" t="s">
        <v>25</v>
      </c>
      <c r="D15" s="11">
        <v>31</v>
      </c>
      <c r="F15" s="3" t="e">
        <f ca="1">$F$4</f>
        <v>#NAME?</v>
      </c>
      <c r="G15" s="4"/>
      <c r="H15" s="5" t="e">
        <f ca="1">$H8</f>
        <v>#NAME?</v>
      </c>
      <c r="I15" s="3">
        <f t="shared" ref="I15:I20" ca="1" si="4">SUMIFS($I$27:$I$38,$F$27:$F$38,F15,$H$27:$H$38,H15)</f>
        <v>0</v>
      </c>
      <c r="J15" s="4" t="str">
        <f t="shared" ref="J15:J20" ca="1" si="5">IF(I15=0,"",AVERAGEIFS($D$3:$D$38,$A$3:$A$38,$F15,$C$3:$C$38,$H15))</f>
        <v/>
      </c>
      <c r="K15" s="5" t="str">
        <f t="array" aca="1" ref="K15" ca="1">IF(I15&lt;2,"",VAR(IF($A$3:$A$38=$F15,IF($C$3:$C$38=$H15,$D$3:$D$38,""))))</f>
        <v/>
      </c>
      <c r="U15" s="2" t="s">
        <v>4</v>
      </c>
      <c r="V15" s="2" t="s">
        <v>5</v>
      </c>
      <c r="W15" s="2" t="s">
        <v>6</v>
      </c>
      <c r="X15" s="2" t="s">
        <v>7</v>
      </c>
      <c r="Y15" s="2" t="s">
        <v>8</v>
      </c>
      <c r="Z15" s="2" t="s">
        <v>9</v>
      </c>
      <c r="AA15" s="2" t="s">
        <v>46</v>
      </c>
    </row>
    <row r="16" spans="1:30" x14ac:dyDescent="0.35">
      <c r="A16" s="10" t="s">
        <v>10</v>
      </c>
      <c r="B16" t="s">
        <v>42</v>
      </c>
      <c r="C16" t="s">
        <v>25</v>
      </c>
      <c r="D16" s="11">
        <v>29</v>
      </c>
      <c r="F16" s="10" t="e">
        <f ca="1">$F$4</f>
        <v>#NAME?</v>
      </c>
      <c r="H16" s="11" t="e">
        <f ca="1">$H9</f>
        <v>#NAME?</v>
      </c>
      <c r="I16" s="10">
        <f t="shared" ca="1" si="4"/>
        <v>0</v>
      </c>
      <c r="J16" t="str">
        <f t="shared" ca="1" si="5"/>
        <v/>
      </c>
      <c r="K16" s="11" t="str">
        <f t="array" aca="1" ref="K16" ca="1">IF(I16&lt;2,"",VAR(IF($A$3:$A$38=$F16,IF($C$3:$C$38=$H16,$D$3:$D$38,""))))</f>
        <v/>
      </c>
      <c r="U16" s="8" t="e">
        <f t="shared" ref="U16:W21" ca="1" si="6">IF(F15="","",F15)</f>
        <v>#NAME?</v>
      </c>
      <c r="V16" s="8" t="str">
        <f t="shared" si="6"/>
        <v/>
      </c>
      <c r="W16" s="8" t="e">
        <f t="shared" ca="1" si="6"/>
        <v>#NAME?</v>
      </c>
      <c r="X16" s="9"/>
      <c r="Y16" s="8" t="str">
        <f t="shared" ref="Y16:Y21" ca="1" si="7">J15</f>
        <v/>
      </c>
      <c r="Z16" s="8">
        <f t="shared" ref="Z16:Z21" ca="1" si="8">I15</f>
        <v>0</v>
      </c>
      <c r="AA16" s="8"/>
    </row>
    <row r="17" spans="1:30" x14ac:dyDescent="0.35">
      <c r="A17" s="10" t="s">
        <v>10</v>
      </c>
      <c r="B17" t="s">
        <v>42</v>
      </c>
      <c r="C17" t="s">
        <v>25</v>
      </c>
      <c r="D17" s="11">
        <v>40</v>
      </c>
      <c r="F17" s="10" t="e">
        <f ca="1">$F$4</f>
        <v>#NAME?</v>
      </c>
      <c r="H17" s="11" t="e">
        <f ca="1">$H10</f>
        <v>#NAME?</v>
      </c>
      <c r="I17" s="10">
        <f t="shared" ca="1" si="4"/>
        <v>0</v>
      </c>
      <c r="J17" t="str">
        <f t="shared" ca="1" si="5"/>
        <v/>
      </c>
      <c r="K17" s="11" t="str">
        <f t="array" aca="1" ref="K17" ca="1">IF(I17&lt;2,"",VAR(IF($A$3:$A$38=$F17,IF($C$3:$C$38=$H17,$D$3:$D$38,""))))</f>
        <v/>
      </c>
      <c r="U17" t="e">
        <f t="shared" ca="1" si="6"/>
        <v>#NAME?</v>
      </c>
      <c r="V17" t="str">
        <f t="shared" si="6"/>
        <v/>
      </c>
      <c r="W17" t="e">
        <f t="shared" ca="1" si="6"/>
        <v>#NAME?</v>
      </c>
      <c r="X17" s="12"/>
      <c r="Y17" t="str">
        <f t="shared" ca="1" si="7"/>
        <v/>
      </c>
      <c r="Z17">
        <f t="shared" ca="1" si="8"/>
        <v>0</v>
      </c>
    </row>
    <row r="18" spans="1:30" x14ac:dyDescent="0.35">
      <c r="A18" s="10" t="s">
        <v>47</v>
      </c>
      <c r="B18" t="s">
        <v>11</v>
      </c>
      <c r="C18" t="s">
        <v>12</v>
      </c>
      <c r="D18" s="11">
        <v>19</v>
      </c>
      <c r="F18" s="10" t="e">
        <f ca="1">$F$5</f>
        <v>#NAME?</v>
      </c>
      <c r="H18" s="11" t="e">
        <f ca="1">$H8</f>
        <v>#NAME?</v>
      </c>
      <c r="I18" s="10">
        <f t="shared" ca="1" si="4"/>
        <v>0</v>
      </c>
      <c r="J18" t="str">
        <f t="shared" ca="1" si="5"/>
        <v/>
      </c>
      <c r="K18" s="11" t="str">
        <f t="array" aca="1" ref="K18" ca="1">IF(I18&lt;2,"",VAR(IF($A$3:$A$38=$F18,IF($C$3:$C$38=$H18,$D$3:$D$38,""))))</f>
        <v/>
      </c>
      <c r="U18" t="e">
        <f t="shared" ca="1" si="6"/>
        <v>#NAME?</v>
      </c>
      <c r="V18" t="str">
        <f t="shared" si="6"/>
        <v/>
      </c>
      <c r="W18" t="e">
        <f t="shared" ca="1" si="6"/>
        <v>#NAME?</v>
      </c>
      <c r="X18" s="12"/>
      <c r="Y18" t="str">
        <f t="shared" ca="1" si="7"/>
        <v/>
      </c>
      <c r="Z18">
        <f t="shared" ca="1" si="8"/>
        <v>0</v>
      </c>
    </row>
    <row r="19" spans="1:30" x14ac:dyDescent="0.35">
      <c r="A19" s="10" t="s">
        <v>47</v>
      </c>
      <c r="B19" t="s">
        <v>11</v>
      </c>
      <c r="C19" t="s">
        <v>12</v>
      </c>
      <c r="D19" s="11">
        <v>28</v>
      </c>
      <c r="F19" s="10" t="e">
        <f ca="1">$F$5</f>
        <v>#NAME?</v>
      </c>
      <c r="H19" s="11" t="e">
        <f ca="1">$H9</f>
        <v>#NAME?</v>
      </c>
      <c r="I19" s="10">
        <f t="shared" ca="1" si="4"/>
        <v>0</v>
      </c>
      <c r="J19" t="str">
        <f t="shared" ca="1" si="5"/>
        <v/>
      </c>
      <c r="K19" s="11" t="str">
        <f t="array" aca="1" ref="K19" ca="1">IF(I19&lt;2,"",VAR(IF($A$3:$A$38=$F19,IF($C$3:$C$38=$H19,$D$3:$D$38,""))))</f>
        <v/>
      </c>
      <c r="U19" t="e">
        <f t="shared" ca="1" si="6"/>
        <v>#NAME?</v>
      </c>
      <c r="V19" t="str">
        <f t="shared" si="6"/>
        <v/>
      </c>
      <c r="W19" t="e">
        <f t="shared" ca="1" si="6"/>
        <v>#NAME?</v>
      </c>
      <c r="X19" s="12"/>
      <c r="Y19" t="str">
        <f t="shared" ca="1" si="7"/>
        <v/>
      </c>
      <c r="Z19">
        <f t="shared" ca="1" si="8"/>
        <v>0</v>
      </c>
    </row>
    <row r="20" spans="1:30" x14ac:dyDescent="0.35">
      <c r="A20" s="10" t="s">
        <v>47</v>
      </c>
      <c r="B20" t="s">
        <v>11</v>
      </c>
      <c r="C20" t="s">
        <v>12</v>
      </c>
      <c r="D20" s="11">
        <v>31</v>
      </c>
      <c r="F20" s="16" t="e">
        <f ca="1">$F$5</f>
        <v>#NAME?</v>
      </c>
      <c r="G20" s="17"/>
      <c r="H20" s="13" t="e">
        <f ca="1">$H10</f>
        <v>#NAME?</v>
      </c>
      <c r="I20" s="16">
        <f t="shared" ca="1" si="4"/>
        <v>0</v>
      </c>
      <c r="J20" s="17" t="str">
        <f t="shared" ca="1" si="5"/>
        <v/>
      </c>
      <c r="K20" s="13" t="str">
        <f t="array" aca="1" ref="K20" ca="1">IF(I20&lt;2,"",VAR(IF($A$3:$A$38=$F20,IF($C$3:$C$38=$H20,$D$3:$D$38,""))))</f>
        <v/>
      </c>
      <c r="U20" t="e">
        <f t="shared" ca="1" si="6"/>
        <v>#NAME?</v>
      </c>
      <c r="V20" t="str">
        <f t="shared" si="6"/>
        <v/>
      </c>
      <c r="W20" t="e">
        <f t="shared" ca="1" si="6"/>
        <v>#NAME?</v>
      </c>
      <c r="X20" s="12">
        <v>-1</v>
      </c>
      <c r="Y20" t="str">
        <f t="shared" ca="1" si="7"/>
        <v/>
      </c>
      <c r="Z20">
        <f t="shared" ca="1" si="8"/>
        <v>0</v>
      </c>
    </row>
    <row r="21" spans="1:30" x14ac:dyDescent="0.35">
      <c r="A21" s="10" t="s">
        <v>47</v>
      </c>
      <c r="B21" t="s">
        <v>11</v>
      </c>
      <c r="C21" t="s">
        <v>25</v>
      </c>
      <c r="D21" s="11">
        <v>29</v>
      </c>
      <c r="F21" s="3"/>
      <c r="G21" s="4" t="e">
        <f ca="1">$G$6</f>
        <v>#NAME?</v>
      </c>
      <c r="H21" s="5" t="e">
        <f ca="1">$H8</f>
        <v>#NAME?</v>
      </c>
      <c r="I21" s="3">
        <f t="shared" ref="I21:I26" ca="1" si="9">SUMIFS($I$27:$I$38,$G$27:$G$38,G21,$H$27:$H$38,H21)</f>
        <v>0</v>
      </c>
      <c r="J21" s="4" t="str">
        <f t="shared" ref="J21:J26" ca="1" si="10">IF(I21=0,"",AVERAGEIFS($D$3:$D$38,$B$3:$B$38,$G21,$C$3:$C$38,$H21))</f>
        <v/>
      </c>
      <c r="K21" s="5" t="str">
        <f t="array" aca="1" ref="K21" ca="1">IF(I21&lt;2,"",VAR(IF($B$3:$B$38=$G21,IF($C$3:$C$38=$H21,$D$3:$D$38,""))))</f>
        <v/>
      </c>
      <c r="U21" s="14" t="e">
        <f t="shared" ca="1" si="6"/>
        <v>#NAME?</v>
      </c>
      <c r="V21" s="14" t="str">
        <f t="shared" si="6"/>
        <v/>
      </c>
      <c r="W21" s="14" t="e">
        <f t="shared" ca="1" si="6"/>
        <v>#NAME?</v>
      </c>
      <c r="X21" s="15">
        <v>1</v>
      </c>
      <c r="Y21" s="14" t="str">
        <f t="shared" ca="1" si="7"/>
        <v/>
      </c>
      <c r="Z21" s="14">
        <f t="shared" ca="1" si="8"/>
        <v>0</v>
      </c>
      <c r="AA21" s="14"/>
    </row>
    <row r="22" spans="1:30" x14ac:dyDescent="0.35">
      <c r="A22" s="10" t="s">
        <v>47</v>
      </c>
      <c r="B22" t="s">
        <v>11</v>
      </c>
      <c r="C22" t="s">
        <v>25</v>
      </c>
      <c r="D22" s="11">
        <v>25</v>
      </c>
      <c r="F22" s="10"/>
      <c r="G22" t="e">
        <f ca="1">$G$6</f>
        <v>#NAME?</v>
      </c>
      <c r="H22" s="11" t="e">
        <f ca="1">$H9</f>
        <v>#NAME?</v>
      </c>
      <c r="I22" s="10">
        <f t="shared" ca="1" si="9"/>
        <v>0</v>
      </c>
      <c r="J22" t="str">
        <f t="shared" ca="1" si="10"/>
        <v/>
      </c>
      <c r="K22" s="11" t="str">
        <f t="array" aca="1" ref="K22" ca="1">IF(I22&lt;2,"",VAR(IF($B$3:$B$38=$G22,IF($C$3:$C$38=$H22,$D$3:$D$38,""))))</f>
        <v/>
      </c>
      <c r="X22">
        <f>SUM(X16:X21)</f>
        <v>0</v>
      </c>
      <c r="Y22">
        <f ca="1">SUMPRODUCT(X16:X21,Y16:Y21)</f>
        <v>0</v>
      </c>
      <c r="Z22">
        <f ca="1">SUMPRODUCT(ABS(X16:X21),Z16:Z21)/SUMPRODUCT(ABS(X16:X21))</f>
        <v>0</v>
      </c>
      <c r="AA22" t="e">
        <f ca="1">ADJK(COUNTAU(U16:U21),COUNTAU(V16:V21),COUNTAU(W16:W21))</f>
        <v>#NAME?</v>
      </c>
    </row>
    <row r="23" spans="1:30" ht="15" thickBot="1" x14ac:dyDescent="0.4">
      <c r="A23" s="10" t="s">
        <v>47</v>
      </c>
      <c r="B23" t="s">
        <v>11</v>
      </c>
      <c r="C23" t="s">
        <v>25</v>
      </c>
      <c r="D23" s="11">
        <v>17</v>
      </c>
      <c r="F23" s="10"/>
      <c r="G23" t="e">
        <f ca="1">$G$6</f>
        <v>#NAME?</v>
      </c>
      <c r="H23" s="11" t="e">
        <f ca="1">$H10</f>
        <v>#NAME?</v>
      </c>
      <c r="I23" s="10">
        <f t="shared" ca="1" si="9"/>
        <v>0</v>
      </c>
      <c r="J23" t="str">
        <f t="shared" ca="1" si="10"/>
        <v/>
      </c>
      <c r="K23" s="11" t="str">
        <f t="array" aca="1" ref="K23" ca="1">IF(I23&lt;2,"",VAR(IF($B$3:$B$38=$G23,IF($C$3:$C$38=$H23,$D$3:$D$38,""))))</f>
        <v/>
      </c>
      <c r="U23" t="s">
        <v>48</v>
      </c>
      <c r="AB23" t="s">
        <v>17</v>
      </c>
      <c r="AC23">
        <v>0.05</v>
      </c>
    </row>
    <row r="24" spans="1:30" ht="15" thickTop="1" x14ac:dyDescent="0.35">
      <c r="A24" s="10" t="s">
        <v>47</v>
      </c>
      <c r="B24" t="s">
        <v>42</v>
      </c>
      <c r="C24" t="s">
        <v>12</v>
      </c>
      <c r="D24" s="11">
        <v>28</v>
      </c>
      <c r="F24" s="10"/>
      <c r="G24" t="e">
        <f ca="1">$G$7</f>
        <v>#NAME?</v>
      </c>
      <c r="H24" s="11" t="e">
        <f ca="1">$H8</f>
        <v>#NAME?</v>
      </c>
      <c r="I24" s="10">
        <f t="shared" ca="1" si="9"/>
        <v>0</v>
      </c>
      <c r="J24" t="str">
        <f t="shared" ca="1" si="10"/>
        <v/>
      </c>
      <c r="K24" s="11" t="str">
        <f t="array" aca="1" ref="K24" ca="1">IF(I24&lt;2,"",VAR(IF($B$3:$B$38=$G24,IF($C$3:$C$38=$H24,$D$3:$D$38,""))))</f>
        <v/>
      </c>
      <c r="U24" s="2" t="s">
        <v>34</v>
      </c>
      <c r="V24" s="2" t="s">
        <v>49</v>
      </c>
      <c r="W24" s="2" t="s">
        <v>19</v>
      </c>
      <c r="X24" s="2" t="s">
        <v>50</v>
      </c>
      <c r="Y24" s="2" t="s">
        <v>51</v>
      </c>
      <c r="Z24" s="2" t="s">
        <v>37</v>
      </c>
      <c r="AA24" s="2" t="s">
        <v>38</v>
      </c>
      <c r="AB24" s="2" t="s">
        <v>22</v>
      </c>
      <c r="AC24" s="2" t="s">
        <v>40</v>
      </c>
      <c r="AD24" s="2" t="s">
        <v>41</v>
      </c>
    </row>
    <row r="25" spans="1:30" x14ac:dyDescent="0.35">
      <c r="A25" s="10" t="s">
        <v>47</v>
      </c>
      <c r="B25" t="s">
        <v>42</v>
      </c>
      <c r="C25" t="s">
        <v>12</v>
      </c>
      <c r="D25" s="11">
        <v>37</v>
      </c>
      <c r="F25" s="10"/>
      <c r="G25" t="e">
        <f ca="1">$G$7</f>
        <v>#NAME?</v>
      </c>
      <c r="H25" s="11" t="e">
        <f ca="1">$H9</f>
        <v>#NAME?</v>
      </c>
      <c r="I25" s="10">
        <f t="shared" ca="1" si="9"/>
        <v>0</v>
      </c>
      <c r="J25" t="str">
        <f t="shared" ca="1" si="10"/>
        <v/>
      </c>
      <c r="K25" s="11" t="str">
        <f t="array" aca="1" ref="K25" ca="1">IF(I25&lt;2,"",VAR(IF($B$3:$B$38=$G25,IF($C$3:$C$38=$H25,$D$3:$D$38,""))))</f>
        <v/>
      </c>
      <c r="U25" s="18" t="e">
        <f ca="1">SQRT(P12/Z22)</f>
        <v>#NUM!</v>
      </c>
      <c r="V25" s="18" t="e">
        <f ca="1">Y22/U25</f>
        <v>#NUM!</v>
      </c>
      <c r="W25" s="18">
        <f ca="1">O12</f>
        <v>0</v>
      </c>
      <c r="X25" s="18" t="e">
        <f ca="1">QCRIT(AA22,W25,AC23,2)</f>
        <v>#NAME?</v>
      </c>
      <c r="Y25" s="18" t="e">
        <f ca="1">U25*X25</f>
        <v>#NUM!</v>
      </c>
      <c r="Z25" s="18" t="e">
        <f ca="1">Y22-U25*X25</f>
        <v>#NUM!</v>
      </c>
      <c r="AA25" s="18" t="e">
        <f ca="1">Y22+U25*X25</f>
        <v>#NUM!</v>
      </c>
      <c r="AB25" s="18" t="e">
        <f ca="1">QDIST(ABS(V25),AA22,W25)</f>
        <v>#NAME?</v>
      </c>
      <c r="AC25" s="18" t="e">
        <f ca="1">ABS(Y22)/(U25*SQRT(Z22))</f>
        <v>#NUM!</v>
      </c>
      <c r="AD25" s="18" t="e">
        <f ca="1">SQRT(V25^2/(V25^2+W25))</f>
        <v>#NUM!</v>
      </c>
    </row>
    <row r="26" spans="1:30" x14ac:dyDescent="0.35">
      <c r="A26" s="10" t="s">
        <v>47</v>
      </c>
      <c r="B26" t="s">
        <v>42</v>
      </c>
      <c r="C26" t="s">
        <v>12</v>
      </c>
      <c r="D26" s="11">
        <v>22</v>
      </c>
      <c r="F26" s="16"/>
      <c r="G26" s="17" t="e">
        <f ca="1">$G$7</f>
        <v>#NAME?</v>
      </c>
      <c r="H26" s="13" t="e">
        <f ca="1">$H10</f>
        <v>#NAME?</v>
      </c>
      <c r="I26" s="16">
        <f t="shared" ca="1" si="9"/>
        <v>0</v>
      </c>
      <c r="J26" s="17" t="str">
        <f t="shared" ca="1" si="10"/>
        <v/>
      </c>
      <c r="K26" s="13" t="str">
        <f t="array" aca="1" ref="K26" ca="1">IF(I26&lt;2,"",VAR(IF($B$3:$B$38=$G26,IF($C$3:$C$38=$H26,$D$3:$D$38,""))))</f>
        <v/>
      </c>
    </row>
    <row r="27" spans="1:30" x14ac:dyDescent="0.35">
      <c r="A27" s="10" t="s">
        <v>47</v>
      </c>
      <c r="B27" t="s">
        <v>42</v>
      </c>
      <c r="C27" t="s">
        <v>25</v>
      </c>
      <c r="D27" s="11">
        <v>35</v>
      </c>
      <c r="F27" s="3" t="e">
        <f t="shared" ref="F27:F32" ca="1" si="11">$F$4</f>
        <v>#NAME?</v>
      </c>
      <c r="G27" s="4" t="e">
        <f ca="1">G21</f>
        <v>#NAME?</v>
      </c>
      <c r="H27" s="5" t="e">
        <f ca="1">H21</f>
        <v>#NAME?</v>
      </c>
      <c r="I27" s="3">
        <f ca="1">COUNTIFS($A$3:$A$38,$F27,$B$3:$B$38,$G27,$C$3:$C$38,$H27)</f>
        <v>0</v>
      </c>
      <c r="J27" s="4" t="str">
        <f ca="1">IF(I27=0,"",AVERAGEIFS($D$3:$D$38,$A$3:$A$38,$F27,$B$3:$B$38,$G27,$C$3:$C$38,$H27))</f>
        <v/>
      </c>
      <c r="K27" s="5" t="str">
        <f t="array" aca="1" ref="K27" ca="1">IF(I27&lt;2,"",VAR(IF($A$3:$A$38=$F27,IF($B$3:$B$38=$G27,IF($C$3:$C$38=$H27,$D$3:$D$38,"")))))</f>
        <v/>
      </c>
    </row>
    <row r="28" spans="1:30" x14ac:dyDescent="0.35">
      <c r="A28" s="10" t="s">
        <v>47</v>
      </c>
      <c r="B28" t="s">
        <v>42</v>
      </c>
      <c r="C28" t="s">
        <v>25</v>
      </c>
      <c r="D28" s="11">
        <v>23</v>
      </c>
      <c r="F28" s="10" t="e">
        <f t="shared" ca="1" si="11"/>
        <v>#NAME?</v>
      </c>
      <c r="G28" t="e">
        <f t="shared" ref="G28:H38" ca="1" si="12">G22</f>
        <v>#NAME?</v>
      </c>
      <c r="H28" s="11" t="e">
        <f t="shared" ca="1" si="12"/>
        <v>#NAME?</v>
      </c>
      <c r="I28" s="10">
        <f t="shared" ref="I28:I38" ca="1" si="13">COUNTIFS($A$3:$A$38,$F28,$B$3:$B$38,$G28,$C$3:$C$38,$H28)</f>
        <v>0</v>
      </c>
      <c r="J28" t="str">
        <f t="shared" ref="J28:J38" ca="1" si="14">IF(I28=0,"",AVERAGEIFS($D$3:$D$38,$A$3:$A$38,$F28,$B$3:$B$38,$G28,$C$3:$C$38,$H28))</f>
        <v/>
      </c>
      <c r="K28" s="11" t="str">
        <f t="array" aca="1" ref="K28" ca="1">IF(I28&lt;2,"",VAR(IF($A$3:$A$38=$F28,IF($B$3:$B$38=$G28,IF($C$3:$C$38=$H28,$D$3:$D$38,"")))))</f>
        <v/>
      </c>
    </row>
    <row r="29" spans="1:30" x14ac:dyDescent="0.35">
      <c r="A29" s="10" t="s">
        <v>47</v>
      </c>
      <c r="B29" t="s">
        <v>42</v>
      </c>
      <c r="C29" t="s">
        <v>25</v>
      </c>
      <c r="D29" s="11">
        <v>24</v>
      </c>
      <c r="F29" s="10" t="e">
        <f t="shared" ca="1" si="11"/>
        <v>#NAME?</v>
      </c>
      <c r="G29" t="e">
        <f t="shared" ca="1" si="12"/>
        <v>#NAME?</v>
      </c>
      <c r="H29" s="11" t="e">
        <f t="shared" ca="1" si="12"/>
        <v>#NAME?</v>
      </c>
      <c r="I29" s="10">
        <f t="shared" ca="1" si="13"/>
        <v>0</v>
      </c>
      <c r="J29" t="str">
        <f t="shared" ca="1" si="14"/>
        <v/>
      </c>
      <c r="K29" s="11" t="str">
        <f t="array" aca="1" ref="K29" ca="1">IF(I29&lt;2,"",VAR(IF($A$3:$A$38=$F29,IF($B$3:$B$38=$G29,IF($C$3:$C$38=$H29,$D$3:$D$38,"")))))</f>
        <v/>
      </c>
    </row>
    <row r="30" spans="1:30" x14ac:dyDescent="0.35">
      <c r="A30" s="10" t="s">
        <v>10</v>
      </c>
      <c r="B30" t="s">
        <v>42</v>
      </c>
      <c r="C30" t="s">
        <v>29</v>
      </c>
      <c r="D30" s="11">
        <v>23</v>
      </c>
      <c r="F30" s="10" t="e">
        <f t="shared" ca="1" si="11"/>
        <v>#NAME?</v>
      </c>
      <c r="G30" t="e">
        <f t="shared" ca="1" si="12"/>
        <v>#NAME?</v>
      </c>
      <c r="H30" s="11" t="e">
        <f t="shared" ca="1" si="12"/>
        <v>#NAME?</v>
      </c>
      <c r="I30" s="10">
        <f t="shared" ca="1" si="13"/>
        <v>0</v>
      </c>
      <c r="J30" t="str">
        <f t="shared" ca="1" si="14"/>
        <v/>
      </c>
      <c r="K30" s="11" t="str">
        <f t="array" aca="1" ref="K30" ca="1">IF(I30&lt;2,"",VAR(IF($A$3:$A$38=$F30,IF($B$3:$B$38=$G30,IF($C$3:$C$38=$H30,$D$3:$D$38,"")))))</f>
        <v/>
      </c>
    </row>
    <row r="31" spans="1:30" x14ac:dyDescent="0.35">
      <c r="A31" s="10" t="s">
        <v>10</v>
      </c>
      <c r="B31" t="s">
        <v>42</v>
      </c>
      <c r="C31" t="s">
        <v>29</v>
      </c>
      <c r="D31" s="11">
        <v>28</v>
      </c>
      <c r="F31" s="10" t="e">
        <f t="shared" ca="1" si="11"/>
        <v>#NAME?</v>
      </c>
      <c r="G31" t="e">
        <f t="shared" ca="1" si="12"/>
        <v>#NAME?</v>
      </c>
      <c r="H31" s="11" t="e">
        <f t="shared" ca="1" si="12"/>
        <v>#NAME?</v>
      </c>
      <c r="I31" s="10">
        <f t="shared" ca="1" si="13"/>
        <v>0</v>
      </c>
      <c r="J31" t="str">
        <f t="shared" ca="1" si="14"/>
        <v/>
      </c>
      <c r="K31" s="11" t="str">
        <f t="array" aca="1" ref="K31" ca="1">IF(I31&lt;2,"",VAR(IF($A$3:$A$38=$F31,IF($B$3:$B$38=$G31,IF($C$3:$C$38=$H31,$D$3:$D$38,"")))))</f>
        <v/>
      </c>
    </row>
    <row r="32" spans="1:30" x14ac:dyDescent="0.35">
      <c r="A32" s="10" t="s">
        <v>10</v>
      </c>
      <c r="B32" t="s">
        <v>42</v>
      </c>
      <c r="C32" t="s">
        <v>29</v>
      </c>
      <c r="D32" s="11">
        <v>26</v>
      </c>
      <c r="F32" s="10" t="e">
        <f t="shared" ca="1" si="11"/>
        <v>#NAME?</v>
      </c>
      <c r="G32" t="e">
        <f t="shared" ca="1" si="12"/>
        <v>#NAME?</v>
      </c>
      <c r="H32" s="11" t="e">
        <f t="shared" ca="1" si="12"/>
        <v>#NAME?</v>
      </c>
      <c r="I32" s="10">
        <f t="shared" ca="1" si="13"/>
        <v>0</v>
      </c>
      <c r="J32" t="str">
        <f t="shared" ca="1" si="14"/>
        <v/>
      </c>
      <c r="K32" s="11" t="str">
        <f t="array" aca="1" ref="K32" ca="1">IF(I32&lt;2,"",VAR(IF($A$3:$A$38=$F32,IF($B$3:$B$38=$G32,IF($C$3:$C$38=$H32,$D$3:$D$38,"")))))</f>
        <v/>
      </c>
    </row>
    <row r="33" spans="1:15" x14ac:dyDescent="0.35">
      <c r="A33" s="10" t="s">
        <v>47</v>
      </c>
      <c r="B33" t="s">
        <v>11</v>
      </c>
      <c r="C33" t="s">
        <v>29</v>
      </c>
      <c r="D33" s="11">
        <v>18</v>
      </c>
      <c r="F33" s="10" t="e">
        <f t="shared" ref="F33:F38" ca="1" si="15">$F$5</f>
        <v>#NAME?</v>
      </c>
      <c r="G33" t="e">
        <f t="shared" ca="1" si="12"/>
        <v>#NAME?</v>
      </c>
      <c r="H33" s="11" t="e">
        <f t="shared" ca="1" si="12"/>
        <v>#NAME?</v>
      </c>
      <c r="I33" s="10">
        <f t="shared" ca="1" si="13"/>
        <v>0</v>
      </c>
      <c r="J33" t="str">
        <f t="shared" ca="1" si="14"/>
        <v/>
      </c>
      <c r="K33" s="11" t="str">
        <f t="array" aca="1" ref="K33" ca="1">IF(I33&lt;2,"",VAR(IF($A$3:$A$38=$F33,IF($B$3:$B$38=$G33,IF($C$3:$C$38=$H33,$D$3:$D$38,"")))))</f>
        <v/>
      </c>
    </row>
    <row r="34" spans="1:15" x14ac:dyDescent="0.35">
      <c r="A34" s="10" t="s">
        <v>47</v>
      </c>
      <c r="B34" t="s">
        <v>11</v>
      </c>
      <c r="C34" t="s">
        <v>29</v>
      </c>
      <c r="D34" s="11">
        <v>14</v>
      </c>
      <c r="F34" s="10" t="e">
        <f t="shared" ca="1" si="15"/>
        <v>#NAME?</v>
      </c>
      <c r="G34" t="e">
        <f t="shared" ca="1" si="12"/>
        <v>#NAME?</v>
      </c>
      <c r="H34" s="11" t="e">
        <f t="shared" ca="1" si="12"/>
        <v>#NAME?</v>
      </c>
      <c r="I34" s="10">
        <f t="shared" ca="1" si="13"/>
        <v>0</v>
      </c>
      <c r="J34" t="str">
        <f t="shared" ca="1" si="14"/>
        <v/>
      </c>
      <c r="K34" s="11" t="str">
        <f t="array" aca="1" ref="K34" ca="1">IF(I34&lt;2,"",VAR(IF($A$3:$A$38=$F34,IF($B$3:$B$38=$G34,IF($C$3:$C$38=$H34,$D$3:$D$38,"")))))</f>
        <v/>
      </c>
    </row>
    <row r="35" spans="1:15" x14ac:dyDescent="0.35">
      <c r="A35" s="10" t="s">
        <v>47</v>
      </c>
      <c r="B35" t="s">
        <v>11</v>
      </c>
      <c r="C35" t="s">
        <v>29</v>
      </c>
      <c r="D35" s="11">
        <v>25</v>
      </c>
      <c r="F35" s="10" t="e">
        <f t="shared" ca="1" si="15"/>
        <v>#NAME?</v>
      </c>
      <c r="G35" t="e">
        <f t="shared" ca="1" si="12"/>
        <v>#NAME?</v>
      </c>
      <c r="H35" s="11" t="e">
        <f t="shared" ca="1" si="12"/>
        <v>#NAME?</v>
      </c>
      <c r="I35" s="10">
        <f t="shared" ca="1" si="13"/>
        <v>0</v>
      </c>
      <c r="J35" t="str">
        <f t="shared" ca="1" si="14"/>
        <v/>
      </c>
      <c r="K35" s="11" t="str">
        <f t="array" aca="1" ref="K35" ca="1">IF(I35&lt;2,"",VAR(IF($A$3:$A$38=$F35,IF($B$3:$B$38=$G35,IF($C$3:$C$38=$H35,$D$3:$D$38,"")))))</f>
        <v/>
      </c>
    </row>
    <row r="36" spans="1:15" x14ac:dyDescent="0.35">
      <c r="A36" s="10" t="s">
        <v>47</v>
      </c>
      <c r="B36" t="s">
        <v>42</v>
      </c>
      <c r="C36" t="s">
        <v>29</v>
      </c>
      <c r="D36" s="11">
        <v>16</v>
      </c>
      <c r="F36" s="10" t="e">
        <f t="shared" ca="1" si="15"/>
        <v>#NAME?</v>
      </c>
      <c r="G36" t="e">
        <f t="shared" ca="1" si="12"/>
        <v>#NAME?</v>
      </c>
      <c r="H36" s="11" t="e">
        <f t="shared" ca="1" si="12"/>
        <v>#NAME?</v>
      </c>
      <c r="I36" s="10">
        <f t="shared" ca="1" si="13"/>
        <v>0</v>
      </c>
      <c r="J36" t="str">
        <f t="shared" ca="1" si="14"/>
        <v/>
      </c>
      <c r="K36" s="11" t="str">
        <f t="array" aca="1" ref="K36" ca="1">IF(I36&lt;2,"",VAR(IF($A$3:$A$38=$F36,IF($B$3:$B$38=$G36,IF($C$3:$C$38=$H36,$D$3:$D$38,"")))))</f>
        <v/>
      </c>
    </row>
    <row r="37" spans="1:15" x14ac:dyDescent="0.35">
      <c r="A37" s="10" t="s">
        <v>47</v>
      </c>
      <c r="B37" t="s">
        <v>42</v>
      </c>
      <c r="C37" t="s">
        <v>29</v>
      </c>
      <c r="D37" s="11">
        <v>11</v>
      </c>
      <c r="F37" s="10" t="e">
        <f t="shared" ca="1" si="15"/>
        <v>#NAME?</v>
      </c>
      <c r="G37" t="e">
        <f t="shared" ca="1" si="12"/>
        <v>#NAME?</v>
      </c>
      <c r="H37" s="11" t="e">
        <f t="shared" ca="1" si="12"/>
        <v>#NAME?</v>
      </c>
      <c r="I37" s="10">
        <f t="shared" ca="1" si="13"/>
        <v>0</v>
      </c>
      <c r="J37" t="str">
        <f t="shared" ca="1" si="14"/>
        <v/>
      </c>
      <c r="K37" s="11" t="str">
        <f t="array" aca="1" ref="K37" ca="1">IF(I37&lt;2,"",VAR(IF($A$3:$A$38=$F37,IF($B$3:$B$38=$G37,IF($C$3:$C$38=$H37,$D$3:$D$38,"")))))</f>
        <v/>
      </c>
    </row>
    <row r="38" spans="1:15" x14ac:dyDescent="0.35">
      <c r="A38" s="16" t="s">
        <v>47</v>
      </c>
      <c r="B38" s="17" t="s">
        <v>42</v>
      </c>
      <c r="C38" s="17" t="s">
        <v>29</v>
      </c>
      <c r="D38" s="13">
        <v>19</v>
      </c>
      <c r="F38" s="16" t="e">
        <f t="shared" ca="1" si="15"/>
        <v>#NAME?</v>
      </c>
      <c r="G38" s="17" t="e">
        <f t="shared" ca="1" si="12"/>
        <v>#NAME?</v>
      </c>
      <c r="H38" s="13" t="e">
        <f t="shared" ca="1" si="12"/>
        <v>#NAME?</v>
      </c>
      <c r="I38" s="16">
        <f t="shared" ca="1" si="13"/>
        <v>0</v>
      </c>
      <c r="J38" s="17" t="str">
        <f t="shared" ca="1" si="14"/>
        <v/>
      </c>
      <c r="K38" s="13" t="str">
        <f t="array" aca="1" ref="K38" ca="1">IF(I38&lt;2,"",VAR(IF($A$3:$A$38=$F38,IF($B$3:$B$38=$G38,IF($C$3:$C$38=$H38,$D$3:$D$38,"")))))</f>
        <v/>
      </c>
    </row>
    <row r="39" spans="1:15" x14ac:dyDescent="0.35">
      <c r="I39">
        <f ca="1">SUM(I27:I38)</f>
        <v>0</v>
      </c>
      <c r="J39">
        <f>AVERAGE(D3:D38)</f>
        <v>25.277777777777779</v>
      </c>
      <c r="K39">
        <f>VAR(D3:D38)</f>
        <v>62.606349206349215</v>
      </c>
    </row>
    <row r="47" spans="1:15" x14ac:dyDescent="0.35">
      <c r="O47" t="e">
        <f ca="1">ADJK(1,3,1)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ANOVA3 Post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2025-11-04T09:49:35Z</dcterms:created>
  <dcterms:modified xsi:type="dcterms:W3CDTF">2025-11-04T09:52:05Z</dcterms:modified>
</cp:coreProperties>
</file>