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2" documentId="8_{9079C555-78A8-4A01-9B67-C01E6D28733B}" xr6:coauthVersionLast="47" xr6:coauthVersionMax="47" xr10:uidLastSave="{06E0B282-B3E0-4677-9ABC-2B5B82073694}"/>
  <bookViews>
    <workbookView xWindow="-110" yWindow="-110" windowWidth="19420" windowHeight="10300" xr2:uid="{686AB832-CF92-454B-A651-E8E73CCDCED7}"/>
  </bookViews>
  <sheets>
    <sheet name="Title" sheetId="2" r:id="rId1"/>
    <sheet name="WReg A" sheetId="1" r:id="rId2"/>
  </sheets>
  <externalReferences>
    <externalReference r:id="rId3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9" i="1" l="1" a="1"/>
  <c r="O20" i="1" s="1"/>
  <c r="F19" i="1" a="1"/>
  <c r="G20" i="1" s="1"/>
  <c r="M20" i="1" a="1"/>
  <c r="M20" i="1" s="1"/>
  <c r="E20" i="1" a="1"/>
  <c r="E20" i="1" s="1"/>
  <c r="O16" i="1"/>
  <c r="N16" i="1"/>
  <c r="N15" i="1" s="1"/>
  <c r="G16" i="1"/>
  <c r="F16" i="1"/>
  <c r="F15" i="1" s="1"/>
  <c r="N14" i="1"/>
  <c r="F14" i="1"/>
  <c r="N10" i="1"/>
  <c r="F10" i="1"/>
  <c r="F19" i="1" l="1"/>
  <c r="G14" i="1" s="1"/>
  <c r="G19" i="1"/>
  <c r="F20" i="1"/>
  <c r="H20" i="1" s="1"/>
  <c r="I20" i="1" s="1"/>
  <c r="N19" i="1"/>
  <c r="O14" i="1" s="1" a="1"/>
  <c r="O14" i="1" s="1"/>
  <c r="O19" i="1"/>
  <c r="N20" i="1"/>
  <c r="R20" i="1" s="1"/>
  <c r="S20" i="1"/>
  <c r="K19" i="1"/>
  <c r="J19" i="1"/>
  <c r="J20" i="1"/>
  <c r="K20" i="1"/>
  <c r="P19" i="1" l="1"/>
  <c r="Q19" i="1" s="1"/>
  <c r="V6" i="1"/>
  <c r="V7" i="1"/>
  <c r="R19" i="1"/>
  <c r="S19" i="1"/>
  <c r="H19" i="1"/>
  <c r="I19" i="1" s="1"/>
  <c r="P20" i="1"/>
  <c r="Q20" i="1" s="1"/>
  <c r="H14" i="1"/>
  <c r="F7" i="1"/>
  <c r="G15" i="1"/>
  <c r="N7" i="1"/>
  <c r="P14" i="1"/>
  <c r="O15" i="1"/>
  <c r="Q6" i="1" l="1"/>
  <c r="Q7" i="1" s="1"/>
  <c r="Q8" i="1"/>
  <c r="P15" i="1"/>
  <c r="N9" i="1" s="1"/>
  <c r="N6" i="1"/>
  <c r="N8" i="1"/>
  <c r="H15" i="1"/>
  <c r="F9" i="1" s="1"/>
  <c r="I6" i="1"/>
  <c r="I7" i="1" s="1"/>
  <c r="I8" i="1"/>
  <c r="F8" i="1"/>
  <c r="F6" i="1"/>
  <c r="I14" i="1"/>
  <c r="J14" i="1" s="1"/>
  <c r="K14" i="1" s="1"/>
  <c r="Q14" i="1" l="1"/>
  <c r="R14" i="1" s="1"/>
  <c r="S14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<sst xmlns="http://schemas.openxmlformats.org/spreadsheetml/2006/main" count="66" uniqueCount="37">
  <si>
    <t>Weighted Regression</t>
  </si>
  <si>
    <t>Regression Analysis</t>
  </si>
  <si>
    <t>Weighted Regression Analysis</t>
  </si>
  <si>
    <t>OVERALL FIT</t>
  </si>
  <si>
    <t>X</t>
  </si>
  <si>
    <t>Y</t>
  </si>
  <si>
    <t>W</t>
  </si>
  <si>
    <t>Multiple R</t>
  </si>
  <si>
    <t>AIC</t>
  </si>
  <si>
    <t>R Square</t>
  </si>
  <si>
    <t>AICc</t>
  </si>
  <si>
    <t>Adj R Square</t>
  </si>
  <si>
    <t>SBC</t>
  </si>
  <si>
    <t>BSC</t>
  </si>
  <si>
    <t>Standard Error</t>
  </si>
  <si>
    <t>Observations</t>
  </si>
  <si>
    <t>ANOVA</t>
  </si>
  <si>
    <t>Alpha</t>
  </si>
  <si>
    <t>df</t>
  </si>
  <si>
    <t>SS</t>
  </si>
  <si>
    <t>MS</t>
  </si>
  <si>
    <t>F</t>
  </si>
  <si>
    <t>p-value</t>
  </si>
  <si>
    <t>sig</t>
  </si>
  <si>
    <t>Regression</t>
  </si>
  <si>
    <t>Residual</t>
  </si>
  <si>
    <t>Total</t>
  </si>
  <si>
    <t>coeff</t>
  </si>
  <si>
    <t>std err</t>
  </si>
  <si>
    <t>t stat</t>
  </si>
  <si>
    <t>lower</t>
  </si>
  <si>
    <t>upper</t>
  </si>
  <si>
    <t>Intercept</t>
  </si>
  <si>
    <t>Real Statistics Using Excel</t>
  </si>
  <si>
    <t>Updated</t>
  </si>
  <si>
    <t>Copyright © 2013 - 2025 Charles Zaiontz</t>
  </si>
  <si>
    <t>Weighted Regression Basics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</si>
</sst>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2" fontId="0" fillId="0" borderId="0" xfId="0" applyNumberFormat="1"/>
    <xf numFmtId="0" fontId="0" fillId="0" borderId="1" xfId="0" applyBorder="1"/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1" fillId="0" borderId="4" xfId="0" applyFont="1" applyBorder="1" applyAlignment="1">
      <alignment horizontal="center"/>
    </xf>
    <xf numFmtId="15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OLS</a:t>
            </a:r>
            <a:r>
              <a:rPr lang="en-GB" baseline="0"/>
              <a:t> (blue) vs. WLS (red)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'WReg A'!$B$6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'WReg A'!$A$7:$A$13</c:f>
              <c:numCache>
                <c:formatCode>General</c:formatCode>
                <c:ptCount val="7"/>
                <c:pt idx="0">
                  <c:v>21</c:v>
                </c:pt>
                <c:pt idx="1">
                  <c:v>20</c:v>
                </c:pt>
                <c:pt idx="2">
                  <c:v>19</c:v>
                </c:pt>
                <c:pt idx="3">
                  <c:v>18</c:v>
                </c:pt>
                <c:pt idx="4">
                  <c:v>17</c:v>
                </c:pt>
                <c:pt idx="5">
                  <c:v>16</c:v>
                </c:pt>
                <c:pt idx="6">
                  <c:v>15</c:v>
                </c:pt>
              </c:numCache>
            </c:numRef>
          </c:xVal>
          <c:yVal>
            <c:numRef>
              <c:f>'WReg A'!$B$7:$B$13</c:f>
              <c:numCache>
                <c:formatCode>0.00</c:formatCode>
                <c:ptCount val="7"/>
                <c:pt idx="0">
                  <c:v>17.260000000000002</c:v>
                </c:pt>
                <c:pt idx="1">
                  <c:v>17.07</c:v>
                </c:pt>
                <c:pt idx="2">
                  <c:v>16.37</c:v>
                </c:pt>
                <c:pt idx="3">
                  <c:v>16.400000000000002</c:v>
                </c:pt>
                <c:pt idx="4">
                  <c:v>16.13</c:v>
                </c:pt>
                <c:pt idx="5">
                  <c:v>16.170000000000002</c:v>
                </c:pt>
                <c:pt idx="6">
                  <c:v>15.98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143-45CF-98A6-45E55077B805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'WReg A'!$U$6:$U$7</c:f>
              <c:numCache>
                <c:formatCode>General</c:formatCode>
                <c:ptCount val="2"/>
                <c:pt idx="0">
                  <c:v>15</c:v>
                </c:pt>
                <c:pt idx="1">
                  <c:v>21</c:v>
                </c:pt>
              </c:numCache>
            </c:numRef>
          </c:xVal>
          <c:yVal>
            <c:numRef>
              <c:f>'WReg A'!$V$6:$V$7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143-45CF-98A6-45E55077B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2176848"/>
        <c:axId val="482177632"/>
      </c:scatterChart>
      <c:valAx>
        <c:axId val="482176848"/>
        <c:scaling>
          <c:orientation val="minMax"/>
          <c:max val="21"/>
          <c:min val="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2177632"/>
        <c:crosses val="autoZero"/>
        <c:crossBetween val="midCat"/>
      </c:valAx>
      <c:valAx>
        <c:axId val="482177632"/>
        <c:scaling>
          <c:orientation val="minMax"/>
          <c:max val="17.399999999999999"/>
          <c:min val="15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21768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57150</xdr:colOff>
      <xdr:row>4</xdr:row>
      <xdr:rowOff>52387</xdr:rowOff>
    </xdr:from>
    <xdr:to>
      <xdr:col>30</xdr:col>
      <xdr:colOff>361950</xdr:colOff>
      <xdr:row>18</xdr:row>
      <xdr:rowOff>71437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B7CDF3E-A8C4-46B1-889D-B11CEAFA07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4A534-73D3-4F08-BA43-EA6590366BE0}">
  <sheetPr codeName="Sheet1"/>
  <dimension ref="A1:B6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2" x14ac:dyDescent="0.35">
      <c r="A1" t="s">
        <v>33</v>
      </c>
    </row>
    <row r="2" spans="1:2" x14ac:dyDescent="0.35">
      <c r="A2" t="s">
        <v>36</v>
      </c>
    </row>
    <row r="4" spans="1:2" x14ac:dyDescent="0.35">
      <c r="A4" t="s">
        <v>34</v>
      </c>
      <c r="B4" s="11">
        <v>45944</v>
      </c>
    </row>
    <row r="6" spans="1:2" x14ac:dyDescent="0.35">
      <c r="A6" s="12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A45B2-7B46-4504-9493-2FC2E6CC9261}">
  <sheetPr codeName="Sheet13"/>
  <dimension ref="A1:V20"/>
  <sheetViews>
    <sheetView workbookViewId="0"/>
  </sheetViews>
  <sheetFormatPr defaultRowHeight="14.5" x14ac:dyDescent="0.35"/>
  <cols>
    <col min="1" max="1" width="6.453125" customWidth="1"/>
    <col min="2" max="2" width="6.453125" style="1" customWidth="1"/>
    <col min="3" max="3" width="6.453125" customWidth="1"/>
    <col min="4" max="4" width="3.81640625" customWidth="1"/>
    <col min="5" max="5" width="13.54296875" customWidth="1"/>
    <col min="13" max="13" width="13.7265625" customWidth="1"/>
  </cols>
  <sheetData>
    <row r="1" spans="1:22" x14ac:dyDescent="0.35">
      <c r="A1" t="s">
        <v>0</v>
      </c>
    </row>
    <row r="3" spans="1:22" x14ac:dyDescent="0.35">
      <c r="E3" t="s">
        <v>1</v>
      </c>
      <c r="M3" t="s">
        <v>2</v>
      </c>
    </row>
    <row r="5" spans="1:22" ht="15" thickBot="1" x14ac:dyDescent="0.4">
      <c r="E5" s="2" t="s">
        <v>3</v>
      </c>
      <c r="F5" s="2"/>
      <c r="H5" s="2"/>
      <c r="I5" s="2"/>
      <c r="M5" s="2" t="s">
        <v>3</v>
      </c>
      <c r="N5" s="2"/>
      <c r="P5" s="2"/>
      <c r="Q5" s="2"/>
      <c r="U5" t="s">
        <v>4</v>
      </c>
      <c r="V5" t="s">
        <v>5</v>
      </c>
    </row>
    <row r="6" spans="1:22" ht="15" thickTop="1" x14ac:dyDescent="0.35">
      <c r="A6" s="3" t="s">
        <v>4</v>
      </c>
      <c r="B6" s="4" t="s">
        <v>5</v>
      </c>
      <c r="C6" s="3" t="s">
        <v>6</v>
      </c>
      <c r="E6" t="s">
        <v>7</v>
      </c>
      <c r="F6" t="e">
        <f ca="1">SQRT(F7)</f>
        <v>#NAME?</v>
      </c>
      <c r="H6" t="s">
        <v>8</v>
      </c>
      <c r="I6" t="e">
        <f ca="1">F10*LN(G15/F10)+2*(F14+1)</f>
        <v>#NAME?</v>
      </c>
      <c r="M6" t="s">
        <v>7</v>
      </c>
      <c r="N6" t="e">
        <f ca="1">SQRT(N7)</f>
        <v>#NAME?</v>
      </c>
      <c r="P6" t="s">
        <v>8</v>
      </c>
      <c r="Q6" t="e">
        <f ca="1">N10*LN(O15/N10)+2*N14</f>
        <v>#NAME?</v>
      </c>
      <c r="U6">
        <v>15</v>
      </c>
      <c r="V6" t="e">
        <f ca="1">N$19+N$20*U6</f>
        <v>#NAME?</v>
      </c>
    </row>
    <row r="7" spans="1:22" x14ac:dyDescent="0.35">
      <c r="A7" s="5">
        <v>21</v>
      </c>
      <c r="B7" s="6">
        <v>17.260000000000002</v>
      </c>
      <c r="C7" s="5">
        <v>20</v>
      </c>
      <c r="E7" t="s">
        <v>9</v>
      </c>
      <c r="F7" t="e">
        <f ca="1">G14/G16</f>
        <v>#NAME?</v>
      </c>
      <c r="H7" t="s">
        <v>10</v>
      </c>
      <c r="I7" t="e">
        <f ca="1">I6+2*(F14+2)*(F14+3)/(F10-F14-3)</f>
        <v>#NAME?</v>
      </c>
      <c r="M7" t="s">
        <v>9</v>
      </c>
      <c r="N7" t="e">
        <f ca="1">O14/O16</f>
        <v>#NAME?</v>
      </c>
      <c r="P7" t="s">
        <v>10</v>
      </c>
      <c r="Q7" t="e">
        <f ca="1">Q6+2*(N14+1)*(N14+2)/(N10-N14-2)</f>
        <v>#NAME?</v>
      </c>
      <c r="U7">
        <v>21</v>
      </c>
      <c r="V7" t="e">
        <f ca="1">N$19+N$20*U7</f>
        <v>#NAME?</v>
      </c>
    </row>
    <row r="8" spans="1:22" x14ac:dyDescent="0.35">
      <c r="A8" s="5">
        <v>20</v>
      </c>
      <c r="B8" s="6">
        <v>17.07</v>
      </c>
      <c r="C8" s="5">
        <v>26</v>
      </c>
      <c r="E8" t="s">
        <v>11</v>
      </c>
      <c r="F8" t="e">
        <f ca="1">1-(1-F7)*(F10-1)/(F10-F14-1)</f>
        <v>#NAME?</v>
      </c>
      <c r="H8" s="7" t="s">
        <v>12</v>
      </c>
      <c r="I8" s="7" t="e">
        <f ca="1">F10*LN(G15/F10)+(F14+1)*LN(F10)</f>
        <v>#NAME?</v>
      </c>
      <c r="M8" t="s">
        <v>11</v>
      </c>
      <c r="N8" t="e">
        <f ca="1">1-(1-N7)*N10/(N10-N14)</f>
        <v>#NAME?</v>
      </c>
      <c r="P8" s="7" t="s">
        <v>13</v>
      </c>
      <c r="Q8" s="7" t="e">
        <f ca="1">N10*LN(O15/N10)+N14*LN(N10)</f>
        <v>#NAME?</v>
      </c>
    </row>
    <row r="9" spans="1:22" x14ac:dyDescent="0.35">
      <c r="A9" s="5">
        <v>19</v>
      </c>
      <c r="B9" s="6">
        <v>16.37</v>
      </c>
      <c r="C9" s="5">
        <v>27</v>
      </c>
      <c r="E9" t="s">
        <v>14</v>
      </c>
      <c r="F9" t="e">
        <f ca="1">SQRT(H15)</f>
        <v>#NAME?</v>
      </c>
      <c r="M9" t="s">
        <v>14</v>
      </c>
      <c r="N9" t="e">
        <f ca="1">SQRT(P15)</f>
        <v>#NAME?</v>
      </c>
    </row>
    <row r="10" spans="1:22" x14ac:dyDescent="0.35">
      <c r="A10" s="5">
        <v>18</v>
      </c>
      <c r="B10" s="6">
        <v>16.400000000000002</v>
      </c>
      <c r="C10" s="5">
        <v>24</v>
      </c>
      <c r="E10" s="7" t="s">
        <v>15</v>
      </c>
      <c r="F10" s="7">
        <f>COUNT(B7:B13)</f>
        <v>7</v>
      </c>
      <c r="M10" s="7" t="s">
        <v>15</v>
      </c>
      <c r="N10" s="7">
        <f>COUNT(B7:B13)</f>
        <v>7</v>
      </c>
    </row>
    <row r="11" spans="1:22" x14ac:dyDescent="0.35">
      <c r="A11" s="5">
        <v>17</v>
      </c>
      <c r="B11" s="6">
        <v>16.13</v>
      </c>
      <c r="C11" s="5">
        <v>36</v>
      </c>
    </row>
    <row r="12" spans="1:22" ht="15" thickBot="1" x14ac:dyDescent="0.4">
      <c r="A12" s="5">
        <v>16</v>
      </c>
      <c r="B12" s="6">
        <v>16.170000000000002</v>
      </c>
      <c r="C12" s="5">
        <v>39</v>
      </c>
      <c r="E12" t="s">
        <v>16</v>
      </c>
      <c r="I12" s="5" t="s">
        <v>17</v>
      </c>
      <c r="J12" s="5">
        <v>0.05</v>
      </c>
      <c r="M12" t="s">
        <v>16</v>
      </c>
      <c r="Q12" s="5" t="s">
        <v>17</v>
      </c>
      <c r="R12" s="5">
        <v>0.05</v>
      </c>
    </row>
    <row r="13" spans="1:22" ht="15" thickTop="1" x14ac:dyDescent="0.35">
      <c r="A13" s="8">
        <v>15</v>
      </c>
      <c r="B13" s="9">
        <v>15.98</v>
      </c>
      <c r="C13" s="8">
        <v>32</v>
      </c>
      <c r="E13" s="10"/>
      <c r="F13" s="10" t="s">
        <v>18</v>
      </c>
      <c r="G13" s="10" t="s">
        <v>19</v>
      </c>
      <c r="H13" s="10" t="s">
        <v>20</v>
      </c>
      <c r="I13" s="10" t="s">
        <v>21</v>
      </c>
      <c r="J13" s="10" t="s">
        <v>22</v>
      </c>
      <c r="K13" s="10" t="s">
        <v>23</v>
      </c>
      <c r="M13" s="10"/>
      <c r="N13" s="10" t="s">
        <v>18</v>
      </c>
      <c r="O13" s="10" t="s">
        <v>19</v>
      </c>
      <c r="P13" s="10" t="s">
        <v>20</v>
      </c>
      <c r="Q13" s="10" t="s">
        <v>21</v>
      </c>
      <c r="R13" s="10" t="s">
        <v>22</v>
      </c>
      <c r="S13" s="10" t="s">
        <v>23</v>
      </c>
    </row>
    <row r="14" spans="1:22" x14ac:dyDescent="0.35">
      <c r="E14" t="s">
        <v>24</v>
      </c>
      <c r="F14">
        <f>COUNT(A7)</f>
        <v>1</v>
      </c>
      <c r="G14" t="e">
        <f ca="1">DEVSQ(MMULT(DEsign(A7:A13),F19:F20))</f>
        <v>#NAME?</v>
      </c>
      <c r="H14" t="e">
        <f ca="1">G14/F14</f>
        <v>#NAME?</v>
      </c>
      <c r="I14" t="e">
        <f ca="1">H14/H15</f>
        <v>#NAME?</v>
      </c>
      <c r="J14" t="e">
        <f ca="1">FDIST(I14,F14,F15)</f>
        <v>#NAME?</v>
      </c>
      <c r="K14" s="5" t="e">
        <f ca="1">IF(J14&lt;J12,"yes","no")</f>
        <v>#NAME?</v>
      </c>
      <c r="M14" t="s">
        <v>24</v>
      </c>
      <c r="N14">
        <f>COUNT(A7)</f>
        <v>1</v>
      </c>
      <c r="O14" t="e" cm="1">
        <f t="array" aca="1" ref="O14" ca="1">SUMPRODUCT(C7:C13,MMULT(DEsign(A7:A13),N19:N20)^2)-SUMPRODUCT(B7:B13,C7:C13)^2/SUM(C7:C13)</f>
        <v>#NAME?</v>
      </c>
      <c r="P14" t="e">
        <f ca="1">O14/N14</f>
        <v>#NAME?</v>
      </c>
      <c r="Q14" t="e">
        <f ca="1">P14/P15</f>
        <v>#NAME?</v>
      </c>
      <c r="R14" t="e">
        <f ca="1">FDIST(Q14,N14,N15)</f>
        <v>#NAME?</v>
      </c>
      <c r="S14" s="5" t="e">
        <f ca="1">IF(R14&lt;R12,"yes","no")</f>
        <v>#NAME?</v>
      </c>
    </row>
    <row r="15" spans="1:22" x14ac:dyDescent="0.35">
      <c r="E15" t="s">
        <v>25</v>
      </c>
      <c r="F15">
        <f>F16-F14</f>
        <v>5</v>
      </c>
      <c r="G15" t="e">
        <f ca="1">G16-G14</f>
        <v>#NAME?</v>
      </c>
      <c r="H15" t="e">
        <f ca="1">G15/F15</f>
        <v>#NAME?</v>
      </c>
      <c r="M15" t="s">
        <v>25</v>
      </c>
      <c r="N15">
        <f>N16-N14</f>
        <v>5</v>
      </c>
      <c r="O15" t="e">
        <f ca="1">O16-O14</f>
        <v>#NAME?</v>
      </c>
      <c r="P15" t="e">
        <f ca="1">O15/N15</f>
        <v>#NAME?</v>
      </c>
    </row>
    <row r="16" spans="1:22" x14ac:dyDescent="0.35">
      <c r="E16" s="7" t="s">
        <v>26</v>
      </c>
      <c r="F16" s="7">
        <f>F10-1</f>
        <v>6</v>
      </c>
      <c r="G16" s="7">
        <f>DEVSQ(B7:B13)</f>
        <v>1.4435428571428586</v>
      </c>
      <c r="H16" s="7"/>
      <c r="I16" s="7"/>
      <c r="J16" s="7"/>
      <c r="K16" s="7"/>
      <c r="M16" s="7" t="s">
        <v>26</v>
      </c>
      <c r="N16" s="7">
        <f>N10-1</f>
        <v>6</v>
      </c>
      <c r="O16" s="7">
        <f>SUMPRODUCT(B7:B13^2,C7:C13)-SUMPRODUCT(B7:B13,C7:C13)^2/SUM(C7:C13)</f>
        <v>36.806164705878473</v>
      </c>
      <c r="P16" s="7"/>
      <c r="Q16" s="7"/>
      <c r="R16" s="7"/>
      <c r="S16" s="7"/>
    </row>
    <row r="17" spans="5:19" ht="15" thickBot="1" x14ac:dyDescent="0.4"/>
    <row r="18" spans="5:19" ht="15" thickTop="1" x14ac:dyDescent="0.35">
      <c r="E18" s="10"/>
      <c r="F18" s="10" t="s">
        <v>27</v>
      </c>
      <c r="G18" s="10" t="s">
        <v>28</v>
      </c>
      <c r="H18" s="10" t="s">
        <v>29</v>
      </c>
      <c r="I18" s="10" t="s">
        <v>22</v>
      </c>
      <c r="J18" s="10" t="s">
        <v>30</v>
      </c>
      <c r="K18" s="10" t="s">
        <v>31</v>
      </c>
      <c r="M18" s="10"/>
      <c r="N18" s="10" t="s">
        <v>27</v>
      </c>
      <c r="O18" s="10" t="s">
        <v>28</v>
      </c>
      <c r="P18" s="10" t="s">
        <v>29</v>
      </c>
      <c r="Q18" s="10" t="s">
        <v>22</v>
      </c>
      <c r="R18" s="10" t="s">
        <v>30</v>
      </c>
      <c r="S18" s="10" t="s">
        <v>31</v>
      </c>
    </row>
    <row r="19" spans="5:19" x14ac:dyDescent="0.35">
      <c r="E19" t="s">
        <v>32</v>
      </c>
      <c r="F19" t="e">
        <f t="array" aca="1" ref="F19:G20" ca="1">RegCoeff(A7:A13,B7:B13)</f>
        <v>#NAME?</v>
      </c>
      <c r="G19" t="e">
        <f ca="1"/>
        <v>#NAME?</v>
      </c>
      <c r="H19" t="e">
        <f ca="1">F19/G19</f>
        <v>#NAME?</v>
      </c>
      <c r="I19" t="e">
        <f ca="1">TDIST(ABS(H19),$F$15,2)</f>
        <v>#NAME?</v>
      </c>
      <c r="J19" t="e">
        <f ca="1">F19-TINV(J$12,$F$15)*G19</f>
        <v>#NAME?</v>
      </c>
      <c r="K19" t="e">
        <f ca="1">F19+TINV(J$12,$F$15)*G19</f>
        <v>#NAME?</v>
      </c>
      <c r="M19" t="s">
        <v>32</v>
      </c>
      <c r="N19" t="e">
        <f t="array" aca="1" ref="N19:O20" ca="1">WRegCoeff(A7:A13,B7:B13,C7:C13)</f>
        <v>#NAME?</v>
      </c>
      <c r="O19" t="e">
        <f ca="1"/>
        <v>#NAME?</v>
      </c>
      <c r="P19" t="e">
        <f ca="1">N19/O19</f>
        <v>#NAME?</v>
      </c>
      <c r="Q19" t="e">
        <f ca="1">TDIST(ABS(P19),$N$15,2)</f>
        <v>#NAME?</v>
      </c>
      <c r="R19" t="e">
        <f ca="1">N19-TINV(R$12,$N$15)*O19</f>
        <v>#NAME?</v>
      </c>
      <c r="S19" t="e">
        <f ca="1">N19+TINV(R$12,$N$15)*O19</f>
        <v>#NAME?</v>
      </c>
    </row>
    <row r="20" spans="5:19" x14ac:dyDescent="0.35">
      <c r="E20" s="7" t="str">
        <f t="array" ref="E20">TRANSPOSE(A6)</f>
        <v>X</v>
      </c>
      <c r="F20" s="7" t="e">
        <f ca="1"/>
        <v>#NAME?</v>
      </c>
      <c r="G20" s="7" t="e">
        <f ca="1"/>
        <v>#NAME?</v>
      </c>
      <c r="H20" s="7" t="e">
        <f ca="1">F20/G20</f>
        <v>#NAME?</v>
      </c>
      <c r="I20" s="7" t="e">
        <f ca="1">TDIST(ABS(H20),$F$15,2)</f>
        <v>#NAME?</v>
      </c>
      <c r="J20" s="7" t="e">
        <f ca="1">F20-TINV(J$12,$F$15)*G20</f>
        <v>#NAME?</v>
      </c>
      <c r="K20" s="7" t="e">
        <f ca="1">F20+TINV(J$12,$F$15)*G20</f>
        <v>#NAME?</v>
      </c>
      <c r="M20" s="7" t="str">
        <f t="array" ref="M20">TRANSPOSE(A6)</f>
        <v>X</v>
      </c>
      <c r="N20" s="7" t="e">
        <f ca="1"/>
        <v>#NAME?</v>
      </c>
      <c r="O20" s="7" t="e">
        <f ca="1"/>
        <v>#NAME?</v>
      </c>
      <c r="P20" s="7" t="e">
        <f ca="1">N20/O20</f>
        <v>#NAME?</v>
      </c>
      <c r="Q20" s="7" t="e">
        <f ca="1">TDIST(ABS(P20),$N$15,2)</f>
        <v>#NAME?</v>
      </c>
      <c r="R20" s="7" t="e">
        <f ca="1">N20-TINV(R$12,$N$15)*O20</f>
        <v>#NAME?</v>
      </c>
      <c r="S20" s="7" t="e">
        <f ca="1">N20+TINV(R$12,$N$15)*O20</f>
        <v>#NAME?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WReg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2025-10-14T18:04:58Z</dcterms:created>
  <dcterms:modified xsi:type="dcterms:W3CDTF">2025-10-14T18:14:40Z</dcterms:modified>
</cp:coreProperties>
</file>