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B00D1E7-E0EF-49D3-9FEE-06ABE6513B8E}" xr6:coauthVersionLast="47" xr6:coauthVersionMax="47" xr10:uidLastSave="{00000000-0000-0000-0000-000000000000}"/>
  <bookViews>
    <workbookView xWindow="-110" yWindow="-110" windowWidth="19420" windowHeight="10300" xr2:uid="{DFF31CA3-1505-4BA1-BCDC-5E229619E859}"/>
  </bookViews>
  <sheets>
    <sheet name="Title" sheetId="2" r:id="rId1"/>
    <sheet name="Sig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9" i="1" l="1"/>
  <c r="AD28" i="1"/>
  <c r="AE27" i="1"/>
  <c r="AD27" i="1"/>
  <c r="AF27" i="1" s="1"/>
  <c r="AE26" i="1"/>
  <c r="AD26" i="1"/>
  <c r="AF26" i="1" s="1"/>
  <c r="AF30" i="1" s="1"/>
  <c r="AF32" i="1" s="1"/>
  <c r="AF33" i="1" s="1"/>
  <c r="AL21" i="1"/>
  <c r="AK21" i="1"/>
  <c r="AF21" i="1"/>
  <c r="AL20" i="1"/>
  <c r="AK20" i="1"/>
  <c r="AL19" i="1"/>
  <c r="AK19" i="1"/>
  <c r="AL15" i="1"/>
  <c r="AK15" i="1"/>
  <c r="AF15" i="1"/>
  <c r="AE15" i="1"/>
  <c r="AD15" i="1"/>
  <c r="AL14" i="1"/>
  <c r="AK14" i="1"/>
  <c r="AE14" i="1"/>
  <c r="AD14" i="1"/>
  <c r="AF14" i="1" s="1"/>
  <c r="AF16" i="1" s="1"/>
  <c r="AF18" i="1" s="1"/>
  <c r="AF19" i="1" s="1"/>
  <c r="AL13" i="1"/>
  <c r="AK13" i="1"/>
  <c r="H13" i="1" a="1"/>
  <c r="H17" i="1" s="1"/>
  <c r="J12" i="1"/>
  <c r="I12" i="1"/>
  <c r="H12" i="1"/>
  <c r="AK9" i="1"/>
  <c r="AL6" i="1"/>
  <c r="AK6" i="1"/>
  <c r="J8" i="1"/>
  <c r="J7" i="1"/>
  <c r="J6" i="1" a="1"/>
  <c r="J6" i="1" s="1"/>
  <c r="AL5" i="1"/>
  <c r="AK5" i="1"/>
  <c r="AE5" i="1"/>
  <c r="AF5" i="1" s="1"/>
  <c r="AD5" i="1"/>
  <c r="AK4" i="1"/>
  <c r="AK7" i="1" s="1"/>
  <c r="AK8" i="1" s="1"/>
  <c r="AE4" i="1"/>
  <c r="AF4" i="1" s="1"/>
  <c r="AF6" i="1" s="1"/>
  <c r="AD4" i="1"/>
  <c r="AD6" i="1" s="1"/>
  <c r="AF7" i="1" l="1"/>
  <c r="AF9" i="1" s="1"/>
  <c r="AF10" i="1" s="1"/>
  <c r="I14" i="1"/>
  <c r="I17" i="1"/>
  <c r="J14" i="1"/>
  <c r="J17" i="1"/>
  <c r="K14" i="1"/>
  <c r="K17" i="1"/>
  <c r="H15" i="1"/>
  <c r="AL4" i="1"/>
  <c r="I15" i="1"/>
  <c r="J15" i="1"/>
  <c r="K13" i="1"/>
  <c r="K16" i="1"/>
  <c r="K15" i="1"/>
  <c r="H13" i="1"/>
  <c r="H16" i="1"/>
  <c r="I13" i="1"/>
  <c r="I16" i="1"/>
  <c r="J13" i="1"/>
  <c r="J16" i="1"/>
  <c r="H14" i="1"/>
  <c r="AL7" i="1" l="1"/>
  <c r="AL8" i="1" s="1"/>
  <c r="AL9" i="1"/>
</calcChain>
</file>

<file path=xl/sharedStrings.xml><?xml version="1.0" encoding="utf-8"?>
<sst xmlns="http://schemas.openxmlformats.org/spreadsheetml/2006/main" count="194" uniqueCount="133">
  <si>
    <t>Multiple Regression</t>
  </si>
  <si>
    <t>Model with all three independent variables</t>
  </si>
  <si>
    <t>Model only with Infant mortality</t>
  </si>
  <si>
    <t>Test for significance of eliminating White and Crime</t>
  </si>
  <si>
    <t>AIC/SBC for the two models</t>
  </si>
  <si>
    <t>Poverty</t>
  </si>
  <si>
    <t>Infant Mort</t>
  </si>
  <si>
    <t>White</t>
  </si>
  <si>
    <t>Crime</t>
  </si>
  <si>
    <t>Forecast using TREND</t>
  </si>
  <si>
    <t>SUMMARY OUTPUT</t>
  </si>
  <si>
    <t>complete</t>
  </si>
  <si>
    <t>reduced</t>
  </si>
  <si>
    <t>difference</t>
  </si>
  <si>
    <t>Alabama</t>
  </si>
  <si>
    <t>SSE</t>
  </si>
  <si>
    <t>=AE4-AD4</t>
  </si>
  <si>
    <t>n</t>
  </si>
  <si>
    <t>Alaska</t>
  </si>
  <si>
    <t>Regression Statistics</t>
  </si>
  <si>
    <t>dfE</t>
  </si>
  <si>
    <t>=AE5-AD5</t>
  </si>
  <si>
    <t>k</t>
  </si>
  <si>
    <t>Arizona</t>
  </si>
  <si>
    <t>Multiple R</t>
  </si>
  <si>
    <t>MSE</t>
  </si>
  <si>
    <t>=AF4/AF5</t>
  </si>
  <si>
    <t>Arkansas</t>
  </si>
  <si>
    <t>R Square</t>
  </si>
  <si>
    <t>F</t>
  </si>
  <si>
    <t>=AF6/AD6</t>
  </si>
  <si>
    <t>AIC</t>
  </si>
  <si>
    <t>California</t>
  </si>
  <si>
    <t>Adjusted R Square</t>
  </si>
  <si>
    <t>α</t>
  </si>
  <si>
    <t>AICc</t>
  </si>
  <si>
    <t>Colorado</t>
  </si>
  <si>
    <t>Standard Error</t>
  </si>
  <si>
    <t>p-value</t>
  </si>
  <si>
    <t>=FDIST(AF7,AF5,AD5)</t>
  </si>
  <si>
    <t>SBC</t>
  </si>
  <si>
    <t>Connecticut</t>
  </si>
  <si>
    <t>Output from LINEST</t>
  </si>
  <si>
    <t>Observations</t>
  </si>
  <si>
    <t>sig</t>
  </si>
  <si>
    <t>=IF(AF9&lt;AF8,"yes","no")</t>
  </si>
  <si>
    <t>Delaware</t>
  </si>
  <si>
    <t>AIC/SBC using the Real Statistics functions</t>
  </si>
  <si>
    <t>Florida</t>
  </si>
  <si>
    <t>intercept</t>
  </si>
  <si>
    <t>ANOVA</t>
  </si>
  <si>
    <t>Georgia</t>
  </si>
  <si>
    <t>Slope (b)</t>
  </si>
  <si>
    <t>Intercept (a)</t>
  </si>
  <si>
    <t>df</t>
  </si>
  <si>
    <t>SS</t>
  </si>
  <si>
    <t>MS</t>
  </si>
  <si>
    <t>Significance F</t>
  </si>
  <si>
    <t>Hawaii</t>
  </si>
  <si>
    <r>
      <t>S.E. of slope (s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)</t>
    </r>
  </si>
  <si>
    <r>
      <t>S.E. of intercept (s</t>
    </r>
    <r>
      <rPr>
        <vertAlign val="sub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)</t>
    </r>
  </si>
  <si>
    <t>Regression</t>
  </si>
  <si>
    <t>R-Square</t>
  </si>
  <si>
    <t>=AD14-AE14</t>
  </si>
  <si>
    <t>Idaho</t>
  </si>
  <si>
    <r>
      <t>S.E. of estimate (s</t>
    </r>
    <r>
      <rPr>
        <vertAlign val="subscript"/>
        <sz val="10"/>
        <color theme="1"/>
        <rFont val="Calibri"/>
        <family val="2"/>
        <scheme val="minor"/>
      </rPr>
      <t>Res</t>
    </r>
    <r>
      <rPr>
        <sz val="10"/>
        <color theme="1"/>
        <rFont val="Calibri"/>
        <family val="2"/>
        <scheme val="minor"/>
      </rPr>
      <t>)</t>
    </r>
  </si>
  <si>
    <t>Residual</t>
  </si>
  <si>
    <t>=AE15-AD15</t>
  </si>
  <si>
    <t>Illinois</t>
  </si>
  <si>
    <r>
      <t>df</t>
    </r>
    <r>
      <rPr>
        <vertAlign val="subscript"/>
        <sz val="10"/>
        <color theme="1"/>
        <rFont val="Calibri"/>
        <family val="2"/>
        <scheme val="minor"/>
      </rPr>
      <t>Res</t>
    </r>
  </si>
  <si>
    <t>Total</t>
  </si>
  <si>
    <t>=AF14*AD15/(AF15*(1-AD14))</t>
  </si>
  <si>
    <t>Indiana</t>
  </si>
  <si>
    <r>
      <t>SS</t>
    </r>
    <r>
      <rPr>
        <vertAlign val="subscript"/>
        <sz val="10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</si>
  <si>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0"/>
        <color theme="1"/>
        <rFont val="Calibri"/>
        <family val="2"/>
        <scheme val="minor"/>
      </rPr>
      <t>Res</t>
    </r>
  </si>
  <si>
    <t>Augmented versions</t>
  </si>
  <si>
    <t>Iowa</t>
  </si>
  <si>
    <t>Coefficients</t>
  </si>
  <si>
    <t>t Stat</t>
  </si>
  <si>
    <t>P-value</t>
  </si>
  <si>
    <t>Lower 95%</t>
  </si>
  <si>
    <t>Upper 95%</t>
  </si>
  <si>
    <t>=FDIST(AF16,AF15,AD15)</t>
  </si>
  <si>
    <t>Kansas</t>
  </si>
  <si>
    <t>Intercept</t>
  </si>
  <si>
    <t>=IF(AF18&lt;AF17,"yes","no")</t>
  </si>
  <si>
    <t>Kentucky</t>
  </si>
  <si>
    <t>Louisiana</t>
  </si>
  <si>
    <t>Using Rsquare Test</t>
  </si>
  <si>
    <t>=RSquareTest(C4:E53,C4:C53,B4:B53)</t>
  </si>
  <si>
    <t>Maine</t>
  </si>
  <si>
    <t>Maryland</t>
  </si>
  <si>
    <t>Alternative form of test</t>
  </si>
  <si>
    <t>Massachusetts</t>
  </si>
  <si>
    <t>Michigan</t>
  </si>
  <si>
    <t>Minnesota</t>
  </si>
  <si>
    <t>SSReg</t>
  </si>
  <si>
    <t>Mississippi</t>
  </si>
  <si>
    <t>dfReg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</si>
  <si>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</si>
  <si>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</si>
  <si>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</si>
  <si>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</si>
  <si>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</si>
  <si>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</si>
  <si>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</si>
  <si>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</si>
  <si>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</si>
  <si>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</si>
  <si>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</si>
  <si>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</si>
  <si>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</si>
  <si>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</si>
  <si>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</si>
  <si>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</si>
  <si>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</si>
  <si>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</si>
  <si>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</si>
  <si>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</si>
  <si>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</si>
  <si>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</si>
  <si>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</si>
  <si>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</si>
  <si>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</si>
  <si>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</si>
  <si>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Poverty - % below poverty level</t>
  </si>
  <si>
    <t>Infant Mort - infant mortality per 1,000 births, death prior to 1 yr, excludes fetal death, residents only</t>
  </si>
  <si>
    <t>White - % of the population that is white</t>
  </si>
  <si>
    <t>Crime - violent crime (murder, forcible rape, robbery, and aggravated assault) per 100,000 people</t>
  </si>
  <si>
    <t>Real Statistics Using Excel</t>
  </si>
  <si>
    <t>Updated</t>
  </si>
  <si>
    <t>Copyright © 2013 - 2025 Charles Zaiontz</t>
  </si>
  <si>
    <t>Testing the significance of extra variables on the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</si>
</sst>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1" applyFont="1" applyAlignment="1">
      <alignment horizontal="right"/>
    </xf>
    <xf numFmtId="164" fontId="2" fillId="0" borderId="0" xfId="1" quotePrefix="1" applyNumberFormat="1" applyFont="1" applyAlignment="1">
      <alignment horizontal="right"/>
    </xf>
    <xf numFmtId="164" fontId="2" fillId="0" borderId="0" xfId="0" applyNumberFormat="1" applyFont="1"/>
    <xf numFmtId="3" fontId="2" fillId="0" borderId="0" xfId="1" applyNumberFormat="1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quotePrefix="1"/>
    <xf numFmtId="0" fontId="4" fillId="0" borderId="5" xfId="0" applyFont="1" applyBorder="1" applyAlignment="1">
      <alignment horizontal="centerContinuous"/>
    </xf>
    <xf numFmtId="0" fontId="0" fillId="0" borderId="6" xfId="0" applyBorder="1"/>
    <xf numFmtId="0" fontId="0" fillId="0" borderId="7" xfId="0" applyBorder="1"/>
    <xf numFmtId="164" fontId="0" fillId="0" borderId="0" xfId="0" applyNumberFormat="1"/>
    <xf numFmtId="0" fontId="2" fillId="0" borderId="8" xfId="1" applyFont="1" applyBorder="1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10" xfId="0" applyBorder="1"/>
    <xf numFmtId="164" fontId="0" fillId="0" borderId="8" xfId="0" applyNumberFormat="1" applyBorder="1"/>
    <xf numFmtId="0" fontId="5" fillId="0" borderId="0" xfId="0" applyFont="1"/>
    <xf numFmtId="0" fontId="6" fillId="0" borderId="0" xfId="0" applyFont="1"/>
    <xf numFmtId="0" fontId="0" fillId="0" borderId="11" xfId="0" applyBorder="1"/>
    <xf numFmtId="0" fontId="0" fillId="0" borderId="10" xfId="0" applyBorder="1" applyAlignment="1">
      <alignment horizontal="right"/>
    </xf>
    <xf numFmtId="165" fontId="2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2" borderId="0" xfId="0" applyFont="1" applyFill="1"/>
    <xf numFmtId="0" fontId="4" fillId="0" borderId="5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4" fontId="2" fillId="0" borderId="0" xfId="1" applyNumberFormat="1" applyFont="1" applyAlignment="1">
      <alignment horizontal="right"/>
    </xf>
    <xf numFmtId="0" fontId="2" fillId="0" borderId="8" xfId="0" applyFont="1" applyBorder="1"/>
    <xf numFmtId="164" fontId="2" fillId="0" borderId="8" xfId="1" quotePrefix="1" applyNumberFormat="1" applyFont="1" applyBorder="1" applyAlignment="1">
      <alignment horizontal="right"/>
    </xf>
    <xf numFmtId="164" fontId="2" fillId="0" borderId="8" xfId="0" applyNumberFormat="1" applyFont="1" applyBorder="1"/>
    <xf numFmtId="3" fontId="2" fillId="0" borderId="8" xfId="1" applyNumberFormat="1" applyFont="1" applyBorder="1" applyAlignment="1">
      <alignment horizontal="right" wrapText="1"/>
    </xf>
    <xf numFmtId="15" fontId="0" fillId="0" borderId="0" xfId="0" applyNumberFormat="1"/>
    <xf numFmtId="0" fontId="8" fillId="0" borderId="0" xfId="0" applyFont="1"/>
  </cellXfs>
  <cellStyles count="2">
    <cellStyle name="Normal" xfId="0" builtinId="0"/>
    <cellStyle name="Normal 2" xfId="1" xr:uid="{2134C690-AF55-47EE-993A-01210C27B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AddIns/XRealStat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XRealStats"/>
    </sheetNames>
    <definedNames>
      <definedName name="RegAIC"/>
      <definedName name="RegAICc"/>
      <definedName name="RegSBC"/>
      <definedName name="RSquare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4FC4-5150-47C8-BEF0-0CA3120CE69B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129</v>
      </c>
    </row>
    <row r="2" spans="1:2" x14ac:dyDescent="0.35">
      <c r="A2" t="s">
        <v>132</v>
      </c>
    </row>
    <row r="4" spans="1:2" x14ac:dyDescent="0.35">
      <c r="A4" t="s">
        <v>130</v>
      </c>
      <c r="B4" s="42">
        <v>45941</v>
      </c>
    </row>
    <row r="6" spans="1:2" x14ac:dyDescent="0.35">
      <c r="A6" s="43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B0EF-E5EC-41E8-99BA-A9AAF1905684}">
  <sheetPr codeName="Sheet93"/>
  <dimension ref="A1:AL58"/>
  <sheetViews>
    <sheetView workbookViewId="0"/>
  </sheetViews>
  <sheetFormatPr defaultRowHeight="14.5" x14ac:dyDescent="0.35"/>
  <cols>
    <col min="1" max="1" width="13.1796875" customWidth="1"/>
    <col min="2" max="5" width="10.26953125" customWidth="1"/>
    <col min="6" max="6" width="6.7265625" customWidth="1"/>
    <col min="7" max="11" width="13.54296875" customWidth="1"/>
    <col min="12" max="12" width="18" customWidth="1"/>
    <col min="13" max="13" width="17.1796875" customWidth="1"/>
    <col min="14" max="19" width="13.453125" customWidth="1"/>
    <col min="20" max="20" width="9.1796875" customWidth="1"/>
    <col min="21" max="21" width="17.81640625" customWidth="1"/>
    <col min="22" max="27" width="14.26953125" customWidth="1"/>
    <col min="28" max="28" width="9.1796875" customWidth="1"/>
    <col min="30" max="32" width="10.1796875" customWidth="1"/>
    <col min="33" max="33" width="3" customWidth="1"/>
    <col min="34" max="34" width="27.453125" customWidth="1"/>
  </cols>
  <sheetData>
    <row r="1" spans="1:38" x14ac:dyDescent="0.35">
      <c r="A1" s="1" t="s">
        <v>0</v>
      </c>
      <c r="M1" t="s">
        <v>1</v>
      </c>
      <c r="U1" t="s">
        <v>2</v>
      </c>
      <c r="AC1" t="s">
        <v>3</v>
      </c>
      <c r="AJ1" t="s">
        <v>4</v>
      </c>
    </row>
    <row r="2" spans="1:38" ht="15.75" customHeight="1" x14ac:dyDescent="0.35"/>
    <row r="3" spans="1:38" ht="15.75" customHeight="1" x14ac:dyDescent="0.35">
      <c r="A3" s="2"/>
      <c r="B3" s="3" t="s">
        <v>5</v>
      </c>
      <c r="C3" s="3" t="s">
        <v>6</v>
      </c>
      <c r="D3" s="3" t="s">
        <v>7</v>
      </c>
      <c r="E3" s="3" t="s">
        <v>8</v>
      </c>
      <c r="G3" s="4" t="s">
        <v>9</v>
      </c>
      <c r="M3" t="s">
        <v>10</v>
      </c>
      <c r="U3" t="s">
        <v>10</v>
      </c>
      <c r="AD3" s="5" t="s">
        <v>11</v>
      </c>
      <c r="AE3" s="5" t="s">
        <v>12</v>
      </c>
      <c r="AF3" s="5" t="s">
        <v>13</v>
      </c>
      <c r="AK3" s="5" t="s">
        <v>11</v>
      </c>
      <c r="AL3" s="5" t="s">
        <v>12</v>
      </c>
    </row>
    <row r="4" spans="1:38" ht="15.75" customHeight="1" thickBot="1" x14ac:dyDescent="0.4">
      <c r="A4" s="6" t="s">
        <v>14</v>
      </c>
      <c r="B4" s="7">
        <v>15.7</v>
      </c>
      <c r="C4" s="8">
        <v>9</v>
      </c>
      <c r="D4" s="9">
        <v>71.027177760140717</v>
      </c>
      <c r="E4" s="10">
        <v>448</v>
      </c>
      <c r="AC4" s="11" t="s">
        <v>15</v>
      </c>
      <c r="AD4" s="12">
        <f>O15</f>
        <v>280.69844043360786</v>
      </c>
      <c r="AE4" s="13">
        <f>W15</f>
        <v>288.40988529461998</v>
      </c>
      <c r="AF4" s="14">
        <f>AE4-AD4</f>
        <v>7.7114448610121258</v>
      </c>
      <c r="AH4" s="15" t="s">
        <v>16</v>
      </c>
      <c r="AJ4" s="11" t="s">
        <v>17</v>
      </c>
      <c r="AK4" s="12">
        <f>N10</f>
        <v>50</v>
      </c>
      <c r="AL4" s="14">
        <f>AK4</f>
        <v>50</v>
      </c>
    </row>
    <row r="5" spans="1:38" ht="15.75" customHeight="1" x14ac:dyDescent="0.35">
      <c r="A5" s="6" t="s">
        <v>18</v>
      </c>
      <c r="B5" s="7">
        <v>8.4</v>
      </c>
      <c r="C5" s="8">
        <v>6.9</v>
      </c>
      <c r="D5" s="9">
        <v>70.62318863808899</v>
      </c>
      <c r="E5" s="10">
        <v>661.2</v>
      </c>
      <c r="G5" s="3" t="s">
        <v>6</v>
      </c>
      <c r="H5" s="3" t="s">
        <v>7</v>
      </c>
      <c r="I5" s="3" t="s">
        <v>8</v>
      </c>
      <c r="J5" s="3" t="s">
        <v>5</v>
      </c>
      <c r="M5" s="16" t="s">
        <v>19</v>
      </c>
      <c r="N5" s="16"/>
      <c r="U5" s="16" t="s">
        <v>19</v>
      </c>
      <c r="V5" s="16"/>
      <c r="AC5" t="s">
        <v>20</v>
      </c>
      <c r="AD5" s="17">
        <f>N15</f>
        <v>46</v>
      </c>
      <c r="AE5">
        <f>V15</f>
        <v>48</v>
      </c>
      <c r="AF5" s="18">
        <f>AE5-AD5</f>
        <v>2</v>
      </c>
      <c r="AH5" s="15" t="s">
        <v>21</v>
      </c>
      <c r="AJ5" t="s">
        <v>22</v>
      </c>
      <c r="AK5" s="17">
        <f>N14</f>
        <v>3</v>
      </c>
      <c r="AL5" s="18">
        <f>V14</f>
        <v>1</v>
      </c>
    </row>
    <row r="6" spans="1:38" ht="15.75" customHeight="1" x14ac:dyDescent="0.35">
      <c r="A6" s="6" t="s">
        <v>23</v>
      </c>
      <c r="B6" s="7">
        <v>14.7</v>
      </c>
      <c r="C6" s="8">
        <v>6.4</v>
      </c>
      <c r="D6" s="9">
        <v>86.505696765320337</v>
      </c>
      <c r="E6" s="10">
        <v>482.7</v>
      </c>
      <c r="G6" s="19">
        <v>7</v>
      </c>
      <c r="H6">
        <v>80</v>
      </c>
      <c r="I6">
        <v>400</v>
      </c>
      <c r="J6" s="7">
        <f t="array" ref="J6:J8">TREND(B4:B53,C4:E53,G6:I8)</f>
        <v>12.867466231009725</v>
      </c>
      <c r="M6" t="s">
        <v>24</v>
      </c>
      <c r="N6">
        <v>0.58034505841999007</v>
      </c>
      <c r="U6" t="s">
        <v>24</v>
      </c>
      <c r="V6">
        <v>0.56442956793415189</v>
      </c>
      <c r="AC6" t="s">
        <v>25</v>
      </c>
      <c r="AD6" s="21">
        <f>AD4/AD5</f>
        <v>6.1021400094262574</v>
      </c>
      <c r="AE6" s="22"/>
      <c r="AF6" s="23">
        <f>AF4/AF5</f>
        <v>3.8557224305060629</v>
      </c>
      <c r="AH6" s="15" t="s">
        <v>26</v>
      </c>
      <c r="AJ6" t="s">
        <v>15</v>
      </c>
      <c r="AK6" s="17">
        <f>O15</f>
        <v>280.69844043360786</v>
      </c>
      <c r="AL6" s="18">
        <f>W15</f>
        <v>288.40988529461998</v>
      </c>
    </row>
    <row r="7" spans="1:38" ht="15.75" customHeight="1" x14ac:dyDescent="0.35">
      <c r="A7" s="6" t="s">
        <v>27</v>
      </c>
      <c r="B7" s="7">
        <v>17.3</v>
      </c>
      <c r="C7" s="8">
        <v>8.5</v>
      </c>
      <c r="D7" s="9">
        <v>80.783955956979611</v>
      </c>
      <c r="E7" s="10">
        <v>529.4</v>
      </c>
      <c r="G7" s="19">
        <v>7.5</v>
      </c>
      <c r="H7">
        <v>70</v>
      </c>
      <c r="I7">
        <v>500</v>
      </c>
      <c r="J7" s="7">
        <v>13.286031725599845</v>
      </c>
      <c r="M7" t="s">
        <v>28</v>
      </c>
      <c r="N7">
        <v>0.33680038683250163</v>
      </c>
      <c r="U7" t="s">
        <v>28</v>
      </c>
      <c r="V7">
        <v>0.31858073715833335</v>
      </c>
      <c r="AC7" t="s">
        <v>29</v>
      </c>
      <c r="AF7" s="18">
        <f>AF6/AD6</f>
        <v>0.63186397305698494</v>
      </c>
      <c r="AH7" s="15" t="s">
        <v>30</v>
      </c>
      <c r="AJ7" t="s">
        <v>31</v>
      </c>
      <c r="AK7" s="12">
        <f>AK4*LN(AK6/AK4)+2*(AK5+1)</f>
        <v>94.262896096712964</v>
      </c>
      <c r="AL7" s="14">
        <f>AL4*LN(AL6/AL4)+2*(AL5+1)</f>
        <v>91.617983786443077</v>
      </c>
    </row>
    <row r="8" spans="1:38" ht="15.75" customHeight="1" x14ac:dyDescent="0.35">
      <c r="A8" s="6" t="s">
        <v>32</v>
      </c>
      <c r="B8" s="7">
        <v>13.3</v>
      </c>
      <c r="C8" s="8">
        <v>5</v>
      </c>
      <c r="D8" s="9">
        <v>76.640052174481781</v>
      </c>
      <c r="E8" s="10">
        <v>522.6</v>
      </c>
      <c r="G8" s="24">
        <v>8</v>
      </c>
      <c r="H8" s="22">
        <v>75</v>
      </c>
      <c r="I8" s="22">
        <v>450</v>
      </c>
      <c r="J8" s="20">
        <v>14.036276218092199</v>
      </c>
      <c r="M8" t="s">
        <v>33</v>
      </c>
      <c r="N8">
        <v>0.29354823814766479</v>
      </c>
      <c r="U8" t="s">
        <v>33</v>
      </c>
      <c r="V8">
        <v>0.30438450251579863</v>
      </c>
      <c r="AC8" s="25" t="s">
        <v>34</v>
      </c>
      <c r="AF8" s="18">
        <v>0.05</v>
      </c>
      <c r="AJ8" t="s">
        <v>35</v>
      </c>
      <c r="AK8" s="17">
        <f>AK7+2*(AK5+2)*(AK5+3)/(AK4-AK5-3)</f>
        <v>95.626532460349324</v>
      </c>
      <c r="AL8" s="18">
        <f>AL7+2*(AL5+2)*(AL5+3)/(AL4-AL5-3)</f>
        <v>92.139722916877858</v>
      </c>
    </row>
    <row r="9" spans="1:38" ht="15.75" customHeight="1" x14ac:dyDescent="0.35">
      <c r="A9" s="6" t="s">
        <v>36</v>
      </c>
      <c r="B9" s="7">
        <v>11.4</v>
      </c>
      <c r="C9" s="8">
        <v>5.7</v>
      </c>
      <c r="D9" s="9">
        <v>89.734092175332663</v>
      </c>
      <c r="E9" s="10">
        <v>347.8</v>
      </c>
      <c r="M9" t="s">
        <v>37</v>
      </c>
      <c r="N9">
        <v>2.4702510013005274</v>
      </c>
      <c r="U9" t="s">
        <v>37</v>
      </c>
      <c r="V9">
        <v>2.4512321956459466</v>
      </c>
      <c r="AC9" s="11" t="s">
        <v>38</v>
      </c>
      <c r="AF9" s="18">
        <f>FDIST(AF7,AF5,AD5)</f>
        <v>0.53615051955111592</v>
      </c>
      <c r="AH9" s="15" t="s">
        <v>39</v>
      </c>
      <c r="AJ9" t="s">
        <v>40</v>
      </c>
      <c r="AK9" s="21">
        <f>AK4*LN(AK6/AK4)+LN(AK4)*(AK5+1)</f>
        <v>101.91098811842555</v>
      </c>
      <c r="AL9" s="23">
        <f>AL4*LN(AL6/AL4)+LN(AL4)*(AL5+1)</f>
        <v>95.442029797299369</v>
      </c>
    </row>
    <row r="10" spans="1:38" ht="15.75" customHeight="1" thickBot="1" x14ac:dyDescent="0.4">
      <c r="A10" s="6" t="s">
        <v>41</v>
      </c>
      <c r="B10" s="7">
        <v>9.3000000000000007</v>
      </c>
      <c r="C10" s="8">
        <v>6.2</v>
      </c>
      <c r="D10" s="9">
        <v>84.278652322083644</v>
      </c>
      <c r="E10" s="10">
        <v>256</v>
      </c>
      <c r="G10" s="26" t="s">
        <v>42</v>
      </c>
      <c r="H10" s="26"/>
      <c r="I10" s="26"/>
      <c r="J10" s="26"/>
      <c r="K10" s="26"/>
      <c r="L10" s="26"/>
      <c r="M10" s="27" t="s">
        <v>43</v>
      </c>
      <c r="N10" s="27">
        <v>50</v>
      </c>
      <c r="U10" s="27" t="s">
        <v>43</v>
      </c>
      <c r="V10" s="27">
        <v>50</v>
      </c>
      <c r="AC10" s="25" t="s">
        <v>44</v>
      </c>
      <c r="AF10" s="28" t="str">
        <f>IF(AF9&lt;AF8,"yes","no")</f>
        <v>no</v>
      </c>
      <c r="AH10" s="15" t="s">
        <v>45</v>
      </c>
    </row>
    <row r="11" spans="1:38" ht="15.75" customHeight="1" x14ac:dyDescent="0.35">
      <c r="A11" s="6" t="s">
        <v>46</v>
      </c>
      <c r="B11" s="29">
        <v>10</v>
      </c>
      <c r="C11" s="8">
        <v>8.3000000000000007</v>
      </c>
      <c r="D11" s="9">
        <v>74.266056727126113</v>
      </c>
      <c r="E11" s="10">
        <v>689.2</v>
      </c>
      <c r="G11" s="26"/>
      <c r="H11" s="26"/>
      <c r="I11" s="26"/>
      <c r="J11" s="26"/>
      <c r="K11" s="26"/>
      <c r="L11" s="26"/>
      <c r="AJ11" t="s">
        <v>47</v>
      </c>
    </row>
    <row r="12" spans="1:38" ht="15.75" customHeight="1" thickBot="1" x14ac:dyDescent="0.4">
      <c r="A12" s="6" t="s">
        <v>48</v>
      </c>
      <c r="B12" s="7">
        <v>13.2</v>
      </c>
      <c r="C12" s="8">
        <v>7.3</v>
      </c>
      <c r="D12" s="9">
        <v>79.811068541941054</v>
      </c>
      <c r="E12" s="10">
        <v>722.6</v>
      </c>
      <c r="G12" s="26"/>
      <c r="H12" s="30" t="str">
        <f>E3</f>
        <v>Crime</v>
      </c>
      <c r="I12" s="30" t="str">
        <f>D3</f>
        <v>White</v>
      </c>
      <c r="J12" s="30" t="str">
        <f>C3</f>
        <v>Infant Mort</v>
      </c>
      <c r="K12" s="30" t="s">
        <v>49</v>
      </c>
      <c r="L12" s="26"/>
      <c r="M12" t="s">
        <v>50</v>
      </c>
      <c r="U12" t="s">
        <v>50</v>
      </c>
    </row>
    <row r="13" spans="1:38" ht="15.75" customHeight="1" x14ac:dyDescent="0.35">
      <c r="A13" s="6" t="s">
        <v>51</v>
      </c>
      <c r="B13" s="7">
        <v>14.7</v>
      </c>
      <c r="C13" s="8">
        <v>8.1</v>
      </c>
      <c r="D13" s="9">
        <v>65.387718279566343</v>
      </c>
      <c r="E13" s="10">
        <v>493.2</v>
      </c>
      <c r="G13" s="26" t="s">
        <v>52</v>
      </c>
      <c r="H13" s="31">
        <f t="array" ref="H13:K17">LINEST(B4:B53,C4:E53,TRUE,TRUE)</f>
        <v>1.4214989878583481E-3</v>
      </c>
      <c r="I13" s="31">
        <v>3.6326923072065739E-2</v>
      </c>
      <c r="J13" s="31">
        <v>1.279369653049887</v>
      </c>
      <c r="K13" s="31">
        <v>0.43712521875191612</v>
      </c>
      <c r="L13" s="26" t="s">
        <v>53</v>
      </c>
      <c r="M13" s="32"/>
      <c r="N13" s="32" t="s">
        <v>54</v>
      </c>
      <c r="O13" s="32" t="s">
        <v>55</v>
      </c>
      <c r="P13" s="32" t="s">
        <v>56</v>
      </c>
      <c r="Q13" s="32" t="s">
        <v>29</v>
      </c>
      <c r="R13" s="32" t="s">
        <v>57</v>
      </c>
      <c r="U13" s="32"/>
      <c r="V13" s="32" t="s">
        <v>54</v>
      </c>
      <c r="W13" s="32" t="s">
        <v>55</v>
      </c>
      <c r="X13" s="32" t="s">
        <v>56</v>
      </c>
      <c r="Y13" s="32" t="s">
        <v>29</v>
      </c>
      <c r="Z13" s="32" t="s">
        <v>57</v>
      </c>
      <c r="AD13" s="5" t="s">
        <v>11</v>
      </c>
      <c r="AE13" s="5" t="s">
        <v>12</v>
      </c>
      <c r="AF13" s="5" t="s">
        <v>13</v>
      </c>
      <c r="AJ13" t="s">
        <v>31</v>
      </c>
      <c r="AK13" s="12" t="e">
        <f ca="1">[1]!RegAIC(C4:E53,B4:B53)</f>
        <v>#NAME?</v>
      </c>
      <c r="AL13" s="33" t="e">
        <f ca="1">[1]!RegAIC(C4:C53,B4:B53)</f>
        <v>#NAME?</v>
      </c>
    </row>
    <row r="14" spans="1:38" ht="15.75" customHeight="1" x14ac:dyDescent="0.4">
      <c r="A14" s="6" t="s">
        <v>58</v>
      </c>
      <c r="B14" s="7">
        <v>9.1</v>
      </c>
      <c r="C14" s="8">
        <v>5.6</v>
      </c>
      <c r="D14" s="9">
        <v>29.667333748383395</v>
      </c>
      <c r="E14" s="10">
        <v>272.8</v>
      </c>
      <c r="G14" s="26" t="s">
        <v>59</v>
      </c>
      <c r="H14" s="31">
        <v>2.2421016620427178E-3</v>
      </c>
      <c r="I14" s="31">
        <v>3.3602531929280269E-2</v>
      </c>
      <c r="J14" s="31">
        <v>0.3006729090126502</v>
      </c>
      <c r="K14" s="31">
        <v>3.9875336904973384</v>
      </c>
      <c r="L14" s="26" t="s">
        <v>60</v>
      </c>
      <c r="M14" t="s">
        <v>61</v>
      </c>
      <c r="N14">
        <v>3</v>
      </c>
      <c r="O14">
        <v>142.5503595663921</v>
      </c>
      <c r="P14">
        <v>47.516786522130701</v>
      </c>
      <c r="Q14">
        <v>7.7869053231701217</v>
      </c>
      <c r="R14">
        <v>2.6221319906024227E-4</v>
      </c>
      <c r="U14" t="s">
        <v>61</v>
      </c>
      <c r="V14">
        <v>1</v>
      </c>
      <c r="W14">
        <v>134.83891470537998</v>
      </c>
      <c r="X14">
        <v>134.83891470537998</v>
      </c>
      <c r="Y14">
        <v>22.441213827489335</v>
      </c>
      <c r="Z14">
        <v>1.9607327286956678E-5</v>
      </c>
      <c r="AC14" s="11" t="s">
        <v>62</v>
      </c>
      <c r="AD14" s="12">
        <f>N7</f>
        <v>0.33680038683250163</v>
      </c>
      <c r="AE14" s="13">
        <f>V7</f>
        <v>0.31858073715833335</v>
      </c>
      <c r="AF14" s="14">
        <f>AD14-AE14</f>
        <v>1.8219649674168281E-2</v>
      </c>
      <c r="AH14" s="15" t="s">
        <v>63</v>
      </c>
      <c r="AJ14" t="s">
        <v>35</v>
      </c>
      <c r="AK14" s="17" t="e">
        <f ca="1">[1]!RegAICc(C4:E53,B4:B53)</f>
        <v>#NAME?</v>
      </c>
      <c r="AL14" s="34" t="e">
        <f ca="1">[1]!RegAICc(C4:C53,B4:B53)</f>
        <v>#NAME?</v>
      </c>
    </row>
    <row r="15" spans="1:38" ht="15.75" customHeight="1" x14ac:dyDescent="0.4">
      <c r="A15" s="6" t="s">
        <v>64</v>
      </c>
      <c r="B15" s="7">
        <v>12.6</v>
      </c>
      <c r="C15" s="8">
        <v>6.8</v>
      </c>
      <c r="D15" s="9">
        <v>94.600660447193093</v>
      </c>
      <c r="E15" s="10">
        <v>239.4</v>
      </c>
      <c r="G15" s="26" t="s">
        <v>28</v>
      </c>
      <c r="H15" s="31">
        <v>0.33680038683250163</v>
      </c>
      <c r="I15" s="31">
        <v>2.4702510013005274</v>
      </c>
      <c r="J15" s="31" t="e">
        <v>#N/A</v>
      </c>
      <c r="K15" s="31" t="e">
        <v>#N/A</v>
      </c>
      <c r="L15" s="26" t="s">
        <v>65</v>
      </c>
      <c r="M15" t="s">
        <v>66</v>
      </c>
      <c r="N15">
        <v>46</v>
      </c>
      <c r="O15">
        <v>280.69844043360786</v>
      </c>
      <c r="P15">
        <v>6.1021400094262574</v>
      </c>
      <c r="U15" t="s">
        <v>66</v>
      </c>
      <c r="V15">
        <v>48</v>
      </c>
      <c r="W15">
        <v>288.40988529461998</v>
      </c>
      <c r="X15">
        <v>6.0085392769712493</v>
      </c>
      <c r="AC15" t="s">
        <v>20</v>
      </c>
      <c r="AD15" s="21">
        <f>N15</f>
        <v>46</v>
      </c>
      <c r="AE15" s="22">
        <f>V15</f>
        <v>48</v>
      </c>
      <c r="AF15" s="23">
        <f>AE15-AD15</f>
        <v>2</v>
      </c>
      <c r="AH15" s="15" t="s">
        <v>67</v>
      </c>
      <c r="AJ15" t="s">
        <v>40</v>
      </c>
      <c r="AK15" s="21" t="e">
        <f ca="1">[1]!RegSBC(C4:E53,B4:B53)</f>
        <v>#NAME?</v>
      </c>
      <c r="AL15" s="35" t="e">
        <f ca="1">[1]!RegSBC(C4:C53,B4:B53)</f>
        <v>#NAME?</v>
      </c>
    </row>
    <row r="16" spans="1:38" ht="15.75" customHeight="1" thickBot="1" x14ac:dyDescent="0.45">
      <c r="A16" s="6" t="s">
        <v>68</v>
      </c>
      <c r="B16" s="7">
        <v>12.2</v>
      </c>
      <c r="C16" s="8">
        <v>7.3</v>
      </c>
      <c r="D16" s="9">
        <v>79.13310968601246</v>
      </c>
      <c r="E16" s="10">
        <v>533.20000000000005</v>
      </c>
      <c r="G16" s="26" t="s">
        <v>29</v>
      </c>
      <c r="H16" s="31">
        <v>7.7869053231701217</v>
      </c>
      <c r="I16" s="31">
        <v>46</v>
      </c>
      <c r="J16" s="31" t="e">
        <v>#N/A</v>
      </c>
      <c r="K16" s="31" t="e">
        <v>#N/A</v>
      </c>
      <c r="L16" s="26" t="s">
        <v>69</v>
      </c>
      <c r="M16" s="27" t="s">
        <v>70</v>
      </c>
      <c r="N16" s="27">
        <v>49</v>
      </c>
      <c r="O16" s="27">
        <v>423.24879999999996</v>
      </c>
      <c r="P16" s="27"/>
      <c r="Q16" s="27"/>
      <c r="R16" s="27"/>
      <c r="U16" s="27" t="s">
        <v>70</v>
      </c>
      <c r="V16" s="27">
        <v>49</v>
      </c>
      <c r="W16" s="27">
        <v>423.24879999999996</v>
      </c>
      <c r="X16" s="27"/>
      <c r="Y16" s="27"/>
      <c r="Z16" s="27"/>
      <c r="AC16" t="s">
        <v>29</v>
      </c>
      <c r="AF16" s="18">
        <f>AF14*AD15/(AF15*(1-AD14))</f>
        <v>0.63186397305698405</v>
      </c>
      <c r="AH16" s="15" t="s">
        <v>71</v>
      </c>
    </row>
    <row r="17" spans="1:38" ht="15.75" customHeight="1" thickBot="1" x14ac:dyDescent="0.45">
      <c r="A17" s="6" t="s">
        <v>72</v>
      </c>
      <c r="B17" s="7">
        <v>13.1</v>
      </c>
      <c r="C17" s="8">
        <v>8</v>
      </c>
      <c r="D17" s="9">
        <v>88.000000627274659</v>
      </c>
      <c r="E17" s="10">
        <v>333.6</v>
      </c>
      <c r="G17" s="26" t="s">
        <v>73</v>
      </c>
      <c r="H17" s="31">
        <v>142.5503595663921</v>
      </c>
      <c r="I17" s="31">
        <v>280.69844043360786</v>
      </c>
      <c r="J17" s="31" t="e">
        <v>#N/A</v>
      </c>
      <c r="K17" s="31" t="e">
        <v>#N/A</v>
      </c>
      <c r="L17" s="26" t="s">
        <v>74</v>
      </c>
      <c r="AC17" s="25" t="s">
        <v>34</v>
      </c>
      <c r="AF17" s="18">
        <v>0.05</v>
      </c>
      <c r="AJ17" t="s">
        <v>75</v>
      </c>
    </row>
    <row r="18" spans="1:38" ht="15.75" customHeight="1" x14ac:dyDescent="0.35">
      <c r="A18" s="6" t="s">
        <v>76</v>
      </c>
      <c r="B18" s="7">
        <v>11.5</v>
      </c>
      <c r="C18" s="8">
        <v>5.0999999999999996</v>
      </c>
      <c r="D18" s="9">
        <v>94.170464820794294</v>
      </c>
      <c r="E18" s="10">
        <v>294.7</v>
      </c>
      <c r="M18" s="32"/>
      <c r="N18" s="32" t="s">
        <v>77</v>
      </c>
      <c r="O18" s="32" t="s">
        <v>37</v>
      </c>
      <c r="P18" s="32" t="s">
        <v>78</v>
      </c>
      <c r="Q18" s="32" t="s">
        <v>79</v>
      </c>
      <c r="R18" s="32" t="s">
        <v>80</v>
      </c>
      <c r="S18" s="32" t="s">
        <v>81</v>
      </c>
      <c r="U18" s="32"/>
      <c r="V18" s="32" t="s">
        <v>77</v>
      </c>
      <c r="W18" s="32" t="s">
        <v>37</v>
      </c>
      <c r="X18" s="32" t="s">
        <v>78</v>
      </c>
      <c r="Y18" s="32" t="s">
        <v>79</v>
      </c>
      <c r="Z18" s="32" t="s">
        <v>80</v>
      </c>
      <c r="AA18" s="32" t="s">
        <v>81</v>
      </c>
      <c r="AC18" s="11" t="s">
        <v>38</v>
      </c>
      <c r="AF18" s="18">
        <f>FDIST(AF16,AF15,AD15)</f>
        <v>0.53615051955111637</v>
      </c>
      <c r="AH18" s="15" t="s">
        <v>82</v>
      </c>
    </row>
    <row r="19" spans="1:38" ht="15.75" customHeight="1" x14ac:dyDescent="0.35">
      <c r="A19" s="6" t="s">
        <v>83</v>
      </c>
      <c r="B19" s="7">
        <v>11.3</v>
      </c>
      <c r="C19" s="8">
        <v>7.1</v>
      </c>
      <c r="D19" s="9">
        <v>88.703716524620162</v>
      </c>
      <c r="E19" s="10">
        <v>452.7</v>
      </c>
      <c r="M19" t="s">
        <v>84</v>
      </c>
      <c r="N19">
        <v>0.43712521875191612</v>
      </c>
      <c r="O19">
        <v>3.9875336904973384</v>
      </c>
      <c r="P19">
        <v>0.10962295310347495</v>
      </c>
      <c r="Q19">
        <v>0.91318525331884337</v>
      </c>
      <c r="R19">
        <v>-7.5893637973931281</v>
      </c>
      <c r="S19">
        <v>8.4636142348969603</v>
      </c>
      <c r="U19" t="s">
        <v>84</v>
      </c>
      <c r="V19">
        <v>4.2690992314261393</v>
      </c>
      <c r="W19">
        <v>1.8197942130118463</v>
      </c>
      <c r="X19">
        <v>2.3459241714812227</v>
      </c>
      <c r="Y19">
        <v>2.3158321935178951E-2</v>
      </c>
      <c r="Z19">
        <v>0.61015773502108672</v>
      </c>
      <c r="AA19">
        <v>7.928040727831192</v>
      </c>
      <c r="AC19" s="25" t="s">
        <v>44</v>
      </c>
      <c r="AF19" s="28" t="str">
        <f>IF(AF18&lt;AF17,"yes","no")</f>
        <v>no</v>
      </c>
      <c r="AH19" s="15" t="s">
        <v>85</v>
      </c>
      <c r="AJ19" t="s">
        <v>31</v>
      </c>
      <c r="AK19" s="12" t="e">
        <f ca="1">[1]!RegAIC(C4:E53,B4:B53,,TRUE)</f>
        <v>#NAME?</v>
      </c>
      <c r="AL19" s="33" t="e">
        <f ca="1">[1]!RegAIC(C4:C53,B4:B53,,TRUE)</f>
        <v>#NAME?</v>
      </c>
    </row>
    <row r="20" spans="1:38" ht="15.75" customHeight="1" thickBot="1" x14ac:dyDescent="0.4">
      <c r="A20" s="6" t="s">
        <v>86</v>
      </c>
      <c r="B20" s="7">
        <v>17.3</v>
      </c>
      <c r="C20" s="8">
        <v>7.5</v>
      </c>
      <c r="D20" s="9">
        <v>89.904327345935869</v>
      </c>
      <c r="E20" s="10">
        <v>295</v>
      </c>
      <c r="M20" t="s">
        <v>6</v>
      </c>
      <c r="N20">
        <v>1.279369653049887</v>
      </c>
      <c r="O20">
        <v>0.3006729090126502</v>
      </c>
      <c r="P20">
        <v>4.255021369404651</v>
      </c>
      <c r="Q20">
        <v>1.0162763056825428E-4</v>
      </c>
      <c r="R20">
        <v>0.67414647778402126</v>
      </c>
      <c r="S20">
        <v>1.8845928283157529</v>
      </c>
      <c r="U20" s="27" t="s">
        <v>6</v>
      </c>
      <c r="V20" s="27">
        <v>1.2390777113578131</v>
      </c>
      <c r="W20" s="27">
        <v>0.26156243574638349</v>
      </c>
      <c r="X20" s="27">
        <v>4.7372158307902028</v>
      </c>
      <c r="Y20" s="27">
        <v>1.9607327286956929E-5</v>
      </c>
      <c r="Z20" s="27">
        <v>0.71317118675727975</v>
      </c>
      <c r="AA20" s="27">
        <v>1.7649842359583463</v>
      </c>
      <c r="AJ20" t="s">
        <v>35</v>
      </c>
      <c r="AK20" s="17" t="e">
        <f ca="1">[1]!RegAICc(C4:E53,B4:B53,,TRUE)</f>
        <v>#NAME?</v>
      </c>
      <c r="AL20" s="34" t="e">
        <f ca="1">[1]!RegAICc(C4:C53,B4:B53,, TRUE)</f>
        <v>#NAME?</v>
      </c>
    </row>
    <row r="21" spans="1:38" ht="15.75" customHeight="1" x14ac:dyDescent="0.35">
      <c r="A21" s="6" t="s">
        <v>87</v>
      </c>
      <c r="B21" s="7">
        <v>17.3</v>
      </c>
      <c r="C21" s="8">
        <v>9.9</v>
      </c>
      <c r="D21" s="9">
        <v>64.839543701408999</v>
      </c>
      <c r="E21" s="10">
        <v>729.5</v>
      </c>
      <c r="M21" t="s">
        <v>7</v>
      </c>
      <c r="N21">
        <v>3.6326923072065739E-2</v>
      </c>
      <c r="O21">
        <v>3.3602531929280269E-2</v>
      </c>
      <c r="P21">
        <v>1.0810769601683352</v>
      </c>
      <c r="Q21">
        <v>0.28529815262504604</v>
      </c>
      <c r="R21">
        <v>-3.1311465560932131E-2</v>
      </c>
      <c r="S21">
        <v>0.10396531170506361</v>
      </c>
      <c r="AC21" t="s">
        <v>88</v>
      </c>
      <c r="AF21" s="36" t="e">
        <f ca="1">[1]!RSquareTest(C4:E53,C4:C53,B4:B53)</f>
        <v>#NAME?</v>
      </c>
      <c r="AH21" s="15" t="s">
        <v>89</v>
      </c>
      <c r="AJ21" t="s">
        <v>40</v>
      </c>
      <c r="AK21" s="21" t="e">
        <f ca="1">[1]!RegSBC(C4:E53,B4:B53,,TRUE)</f>
        <v>#NAME?</v>
      </c>
      <c r="AL21" s="35" t="e">
        <f ca="1">[1]!RegSBC(C4:C53,B4:B53,,TRUE)</f>
        <v>#NAME?</v>
      </c>
    </row>
    <row r="22" spans="1:38" ht="15.75" customHeight="1" thickBot="1" x14ac:dyDescent="0.4">
      <c r="A22" s="6" t="s">
        <v>90</v>
      </c>
      <c r="B22" s="7">
        <v>12.3</v>
      </c>
      <c r="C22" s="8">
        <v>6.3</v>
      </c>
      <c r="D22" s="9">
        <v>96.389852756187835</v>
      </c>
      <c r="E22" s="10">
        <v>118</v>
      </c>
      <c r="M22" s="27" t="s">
        <v>8</v>
      </c>
      <c r="N22" s="27">
        <v>1.4214989878583481E-3</v>
      </c>
      <c r="O22" s="27">
        <v>2.2421016620427178E-3</v>
      </c>
      <c r="P22" s="27">
        <v>0.63400291428501021</v>
      </c>
      <c r="Q22" s="27">
        <v>0.52921921764794777</v>
      </c>
      <c r="R22" s="27">
        <v>-3.091617579997377E-3</v>
      </c>
      <c r="S22" s="27">
        <v>5.9346155557140736E-3</v>
      </c>
    </row>
    <row r="23" spans="1:38" ht="15.75" customHeight="1" x14ac:dyDescent="0.35">
      <c r="A23" s="6" t="s">
        <v>91</v>
      </c>
      <c r="B23" s="7">
        <v>8.1</v>
      </c>
      <c r="C23" s="8">
        <v>8</v>
      </c>
      <c r="D23" s="9">
        <v>63.398020838196281</v>
      </c>
      <c r="E23" s="10">
        <v>641.9</v>
      </c>
      <c r="AC23" t="s">
        <v>92</v>
      </c>
    </row>
    <row r="24" spans="1:38" ht="15.75" customHeight="1" x14ac:dyDescent="0.35">
      <c r="A24" s="6" t="s">
        <v>93</v>
      </c>
      <c r="B24" s="29">
        <v>10</v>
      </c>
      <c r="C24" s="8">
        <v>4.8</v>
      </c>
      <c r="D24" s="9">
        <v>86.203669547721617</v>
      </c>
      <c r="E24" s="10">
        <v>431.5</v>
      </c>
    </row>
    <row r="25" spans="1:38" ht="15.75" customHeight="1" x14ac:dyDescent="0.35">
      <c r="A25" s="6" t="s">
        <v>94</v>
      </c>
      <c r="B25" s="7">
        <v>14.4</v>
      </c>
      <c r="C25" s="8">
        <v>7.4</v>
      </c>
      <c r="D25" s="9">
        <v>81.183409037427396</v>
      </c>
      <c r="E25" s="10">
        <v>536</v>
      </c>
      <c r="AD25" s="5" t="s">
        <v>11</v>
      </c>
      <c r="AE25" s="5" t="s">
        <v>12</v>
      </c>
      <c r="AF25" s="5" t="s">
        <v>13</v>
      </c>
    </row>
    <row r="26" spans="1:38" ht="15.75" customHeight="1" x14ac:dyDescent="0.35">
      <c r="A26" s="6" t="s">
        <v>95</v>
      </c>
      <c r="B26" s="7">
        <v>9.6</v>
      </c>
      <c r="C26" s="8">
        <v>5.2</v>
      </c>
      <c r="D26" s="9">
        <v>89.045556531854984</v>
      </c>
      <c r="E26" s="10">
        <v>288.7</v>
      </c>
      <c r="AC26" s="11" t="s">
        <v>96</v>
      </c>
      <c r="AD26" s="12">
        <f>O14</f>
        <v>142.5503595663921</v>
      </c>
      <c r="AE26" s="13">
        <f>W14</f>
        <v>134.83891470537998</v>
      </c>
      <c r="AF26" s="14">
        <f>AD26-AE26</f>
        <v>7.7114448610121258</v>
      </c>
    </row>
    <row r="27" spans="1:38" ht="15.75" customHeight="1" x14ac:dyDescent="0.35">
      <c r="A27" s="6" t="s">
        <v>97</v>
      </c>
      <c r="B27" s="7">
        <v>21.2</v>
      </c>
      <c r="C27" s="8">
        <v>10.6</v>
      </c>
      <c r="D27" s="9">
        <v>60.598179144073846</v>
      </c>
      <c r="E27" s="10">
        <v>291.3</v>
      </c>
      <c r="AC27" t="s">
        <v>98</v>
      </c>
      <c r="AD27" s="17">
        <f>N14</f>
        <v>3</v>
      </c>
      <c r="AE27">
        <f>V14</f>
        <v>1</v>
      </c>
      <c r="AF27" s="18">
        <f>AD27-AE27</f>
        <v>2</v>
      </c>
    </row>
    <row r="28" spans="1:38" ht="15.75" customHeight="1" x14ac:dyDescent="0.35">
      <c r="A28" s="6" t="s">
        <v>99</v>
      </c>
      <c r="B28" s="7">
        <v>13.4</v>
      </c>
      <c r="C28" s="8">
        <v>7.4</v>
      </c>
      <c r="D28" s="9">
        <v>85.028888093842554</v>
      </c>
      <c r="E28" s="10">
        <v>504.9</v>
      </c>
      <c r="AC28" t="s">
        <v>25</v>
      </c>
      <c r="AD28" s="17">
        <f>P15</f>
        <v>6.1021400094262574</v>
      </c>
      <c r="AF28" s="18"/>
    </row>
    <row r="29" spans="1:38" ht="15.75" customHeight="1" x14ac:dyDescent="0.35">
      <c r="A29" s="6" t="s">
        <v>100</v>
      </c>
      <c r="B29" s="7">
        <v>14.8</v>
      </c>
      <c r="C29" s="8">
        <v>5.8</v>
      </c>
      <c r="D29" s="9">
        <v>90.467729264863962</v>
      </c>
      <c r="E29" s="10">
        <v>287.5</v>
      </c>
      <c r="AC29" t="s">
        <v>20</v>
      </c>
      <c r="AD29" s="21">
        <f>N15</f>
        <v>46</v>
      </c>
      <c r="AE29" s="22"/>
      <c r="AF29" s="23"/>
    </row>
    <row r="30" spans="1:38" ht="15.75" customHeight="1" x14ac:dyDescent="0.35">
      <c r="A30" s="6" t="s">
        <v>101</v>
      </c>
      <c r="B30" s="7">
        <v>10.8</v>
      </c>
      <c r="C30" s="8">
        <v>5.6</v>
      </c>
      <c r="D30" s="9">
        <v>91.372477335833381</v>
      </c>
      <c r="E30" s="10">
        <v>302.39999999999998</v>
      </c>
      <c r="AC30" t="s">
        <v>29</v>
      </c>
      <c r="AF30" s="18">
        <f>AF26/(AF27*AD28)</f>
        <v>0.63186397305698494</v>
      </c>
    </row>
    <row r="31" spans="1:38" ht="15.75" customHeight="1" x14ac:dyDescent="0.35">
      <c r="A31" s="6" t="s">
        <v>102</v>
      </c>
      <c r="B31" s="7">
        <v>11.3</v>
      </c>
      <c r="C31" s="8">
        <v>6.4</v>
      </c>
      <c r="D31" s="9">
        <v>80.891227371165002</v>
      </c>
      <c r="E31" s="10">
        <v>750.6</v>
      </c>
      <c r="AC31" s="25" t="s">
        <v>34</v>
      </c>
      <c r="AF31" s="18">
        <v>0.05</v>
      </c>
    </row>
    <row r="32" spans="1:38" ht="15.75" customHeight="1" x14ac:dyDescent="0.35">
      <c r="A32" s="6" t="s">
        <v>103</v>
      </c>
      <c r="B32" s="7">
        <v>7.6</v>
      </c>
      <c r="C32" s="8">
        <v>6.1</v>
      </c>
      <c r="D32" s="9">
        <v>95.487186970145373</v>
      </c>
      <c r="E32" s="10">
        <v>137.30000000000001</v>
      </c>
      <c r="AC32" s="11" t="s">
        <v>38</v>
      </c>
      <c r="AF32" s="18">
        <f>FDIST(AF30,AF27,AD29)</f>
        <v>0.53615051955111592</v>
      </c>
    </row>
    <row r="33" spans="1:32" ht="15.75" customHeight="1" x14ac:dyDescent="0.35">
      <c r="A33" s="6" t="s">
        <v>104</v>
      </c>
      <c r="B33" s="7">
        <v>8.6999999999999993</v>
      </c>
      <c r="C33" s="8">
        <v>5.5</v>
      </c>
      <c r="D33" s="9">
        <v>76.032117342828414</v>
      </c>
      <c r="E33" s="10">
        <v>329.3</v>
      </c>
      <c r="AC33" s="25" t="s">
        <v>44</v>
      </c>
      <c r="AF33" s="28" t="str">
        <f>IF(AF32&lt;AF31,"yes","no")</f>
        <v>no</v>
      </c>
    </row>
    <row r="34" spans="1:32" ht="15.75" customHeight="1" x14ac:dyDescent="0.35">
      <c r="A34" s="6" t="s">
        <v>105</v>
      </c>
      <c r="B34" s="7">
        <v>17.100000000000001</v>
      </c>
      <c r="C34" s="8">
        <v>5.8</v>
      </c>
      <c r="D34" s="9">
        <v>83.996520785584835</v>
      </c>
      <c r="E34" s="10">
        <v>664.2</v>
      </c>
    </row>
    <row r="35" spans="1:32" ht="15.75" customHeight="1" x14ac:dyDescent="0.35">
      <c r="A35" s="6" t="s">
        <v>106</v>
      </c>
      <c r="B35" s="7">
        <v>13.6</v>
      </c>
      <c r="C35" s="8">
        <v>5.6</v>
      </c>
      <c r="D35" s="9">
        <v>73.422529169257928</v>
      </c>
      <c r="E35" s="10">
        <v>414.1</v>
      </c>
    </row>
    <row r="36" spans="1:32" ht="15.75" customHeight="1" x14ac:dyDescent="0.35">
      <c r="A36" s="6" t="s">
        <v>107</v>
      </c>
      <c r="B36" s="7">
        <v>14.6</v>
      </c>
      <c r="C36" s="8">
        <v>8.1</v>
      </c>
      <c r="D36" s="9">
        <v>73.937344387272134</v>
      </c>
      <c r="E36" s="10">
        <v>466.4</v>
      </c>
    </row>
    <row r="37" spans="1:32" ht="15.75" customHeight="1" x14ac:dyDescent="0.35">
      <c r="A37" s="6" t="s">
        <v>108</v>
      </c>
      <c r="B37" s="37">
        <v>12</v>
      </c>
      <c r="C37" s="8">
        <v>5.8</v>
      </c>
      <c r="D37" s="9">
        <v>91.393509706444945</v>
      </c>
      <c r="E37" s="10">
        <v>142.4</v>
      </c>
    </row>
    <row r="38" spans="1:32" ht="15.75" customHeight="1" x14ac:dyDescent="0.35">
      <c r="A38" s="6" t="s">
        <v>109</v>
      </c>
      <c r="B38" s="7">
        <v>13.4</v>
      </c>
      <c r="C38" s="8">
        <v>7.8</v>
      </c>
      <c r="D38" s="9">
        <v>84.764237226305966</v>
      </c>
      <c r="E38" s="10">
        <v>343.2</v>
      </c>
    </row>
    <row r="39" spans="1:32" ht="15.75" customHeight="1" x14ac:dyDescent="0.35">
      <c r="A39" s="6" t="s">
        <v>110</v>
      </c>
      <c r="B39" s="7">
        <v>15.9</v>
      </c>
      <c r="C39" s="8">
        <v>8</v>
      </c>
      <c r="D39" s="9">
        <v>78.141238608693655</v>
      </c>
      <c r="E39" s="10">
        <v>499.6</v>
      </c>
    </row>
    <row r="40" spans="1:32" ht="15.75" customHeight="1" x14ac:dyDescent="0.35">
      <c r="A40" s="6" t="s">
        <v>111</v>
      </c>
      <c r="B40" s="7">
        <v>13.6</v>
      </c>
      <c r="C40" s="8">
        <v>5.5</v>
      </c>
      <c r="D40" s="9">
        <v>90.140446325387984</v>
      </c>
      <c r="E40" s="10">
        <v>287.60000000000002</v>
      </c>
    </row>
    <row r="41" spans="1:32" ht="15.75" customHeight="1" x14ac:dyDescent="0.35">
      <c r="A41" s="6" t="s">
        <v>112</v>
      </c>
      <c r="B41" s="7">
        <v>12.1</v>
      </c>
      <c r="C41" s="8">
        <v>7.6</v>
      </c>
      <c r="D41" s="9">
        <v>85.424563507935517</v>
      </c>
      <c r="E41" s="10">
        <v>416.5</v>
      </c>
    </row>
    <row r="42" spans="1:32" ht="15.75" customHeight="1" x14ac:dyDescent="0.35">
      <c r="A42" s="6" t="s">
        <v>113</v>
      </c>
      <c r="B42" s="7">
        <v>11.7</v>
      </c>
      <c r="C42" s="8">
        <v>6.1</v>
      </c>
      <c r="D42" s="9">
        <v>88.483880668602993</v>
      </c>
      <c r="E42" s="10">
        <v>227.3</v>
      </c>
    </row>
    <row r="43" spans="1:32" ht="15.75" customHeight="1" x14ac:dyDescent="0.35">
      <c r="A43" s="6" t="s">
        <v>114</v>
      </c>
      <c r="B43" s="7">
        <v>15.7</v>
      </c>
      <c r="C43" s="8">
        <v>8.4</v>
      </c>
      <c r="D43" s="9">
        <v>68.748136077503446</v>
      </c>
      <c r="E43" s="10">
        <v>788.3</v>
      </c>
    </row>
    <row r="44" spans="1:32" ht="15.75" customHeight="1" x14ac:dyDescent="0.35">
      <c r="A44" s="6" t="s">
        <v>115</v>
      </c>
      <c r="B44" s="7">
        <v>12.5</v>
      </c>
      <c r="C44" s="8">
        <v>6.9</v>
      </c>
      <c r="D44" s="9">
        <v>88.189790025789804</v>
      </c>
      <c r="E44" s="10">
        <v>169.2</v>
      </c>
    </row>
    <row r="45" spans="1:32" ht="15.75" customHeight="1" x14ac:dyDescent="0.35">
      <c r="A45" s="6" t="s">
        <v>116</v>
      </c>
      <c r="B45" s="7">
        <v>15.5</v>
      </c>
      <c r="C45" s="8">
        <v>8.6999999999999993</v>
      </c>
      <c r="D45" s="9">
        <v>80.371971305033981</v>
      </c>
      <c r="E45" s="10">
        <v>753.3</v>
      </c>
    </row>
    <row r="46" spans="1:32" ht="15.75" customHeight="1" x14ac:dyDescent="0.35">
      <c r="A46" s="6" t="s">
        <v>117</v>
      </c>
      <c r="B46" s="7">
        <v>15.8</v>
      </c>
      <c r="C46" s="8">
        <v>6.2</v>
      </c>
      <c r="D46" s="9">
        <v>82.402677784750395</v>
      </c>
      <c r="E46" s="10">
        <v>510.6</v>
      </c>
    </row>
    <row r="47" spans="1:32" ht="15.75" customHeight="1" x14ac:dyDescent="0.35">
      <c r="A47" s="6" t="s">
        <v>118</v>
      </c>
      <c r="B47" s="7">
        <v>9.6</v>
      </c>
      <c r="C47" s="8">
        <v>5.0999999999999996</v>
      </c>
      <c r="D47" s="9">
        <v>92.915461931338129</v>
      </c>
      <c r="E47" s="10">
        <v>234.8</v>
      </c>
    </row>
    <row r="48" spans="1:32" ht="15.75" customHeight="1" x14ac:dyDescent="0.35">
      <c r="A48" s="6" t="s">
        <v>119</v>
      </c>
      <c r="B48" s="7">
        <v>10.6</v>
      </c>
      <c r="C48" s="8">
        <v>5.5</v>
      </c>
      <c r="D48" s="9">
        <v>96.408807764739961</v>
      </c>
      <c r="E48" s="10">
        <v>124.3</v>
      </c>
    </row>
    <row r="49" spans="1:5" ht="15.75" customHeight="1" x14ac:dyDescent="0.35">
      <c r="A49" s="6" t="s">
        <v>120</v>
      </c>
      <c r="B49" s="7">
        <v>10.199999999999999</v>
      </c>
      <c r="C49" s="8">
        <v>7.1</v>
      </c>
      <c r="D49" s="9">
        <v>73.031896017666924</v>
      </c>
      <c r="E49" s="10">
        <v>269.7</v>
      </c>
    </row>
    <row r="50" spans="1:5" ht="15.75" customHeight="1" x14ac:dyDescent="0.35">
      <c r="A50" s="6" t="s">
        <v>121</v>
      </c>
      <c r="B50" s="7">
        <v>11.3</v>
      </c>
      <c r="C50" s="8">
        <v>4.7</v>
      </c>
      <c r="D50" s="9">
        <v>84.290902250404002</v>
      </c>
      <c r="E50" s="10">
        <v>333.1</v>
      </c>
    </row>
    <row r="51" spans="1:5" ht="15.75" customHeight="1" x14ac:dyDescent="0.35">
      <c r="A51" s="6" t="s">
        <v>122</v>
      </c>
      <c r="B51" s="37">
        <v>17</v>
      </c>
      <c r="C51" s="8">
        <v>7.4</v>
      </c>
      <c r="D51" s="9">
        <v>94.524786328554711</v>
      </c>
      <c r="E51" s="10">
        <v>275.2</v>
      </c>
    </row>
    <row r="52" spans="1:5" ht="15.75" customHeight="1" x14ac:dyDescent="0.35">
      <c r="A52" s="6" t="s">
        <v>123</v>
      </c>
      <c r="B52" s="7">
        <v>10.4</v>
      </c>
      <c r="C52" s="8">
        <v>6.4</v>
      </c>
      <c r="D52" s="9">
        <v>89.673695670212709</v>
      </c>
      <c r="E52" s="10">
        <v>290.89999999999998</v>
      </c>
    </row>
    <row r="53" spans="1:5" ht="15.75" customHeight="1" x14ac:dyDescent="0.35">
      <c r="A53" s="38" t="s">
        <v>124</v>
      </c>
      <c r="B53" s="20">
        <v>9.4</v>
      </c>
      <c r="C53" s="39">
        <v>7</v>
      </c>
      <c r="D53" s="40">
        <v>93.867286940458214</v>
      </c>
      <c r="E53" s="41">
        <v>239.3</v>
      </c>
    </row>
    <row r="54" spans="1:5" x14ac:dyDescent="0.35">
      <c r="A54" s="6"/>
      <c r="B54" s="6"/>
      <c r="C54" s="6"/>
      <c r="D54" s="6"/>
      <c r="E54" s="6"/>
    </row>
    <row r="55" spans="1:5" x14ac:dyDescent="0.35">
      <c r="A55" s="6" t="s">
        <v>125</v>
      </c>
      <c r="B55" s="6"/>
      <c r="C55" s="6"/>
      <c r="D55" s="6"/>
      <c r="E55" s="6"/>
    </row>
    <row r="56" spans="1:5" x14ac:dyDescent="0.35">
      <c r="A56" s="6" t="s">
        <v>126</v>
      </c>
      <c r="B56" s="6"/>
      <c r="C56" s="6"/>
      <c r="D56" s="6"/>
      <c r="E56" s="6"/>
    </row>
    <row r="57" spans="1:5" x14ac:dyDescent="0.35">
      <c r="A57" s="6" t="s">
        <v>127</v>
      </c>
      <c r="B57" s="6"/>
      <c r="C57" s="6"/>
      <c r="D57" s="6"/>
      <c r="E57" s="6"/>
    </row>
    <row r="58" spans="1:5" x14ac:dyDescent="0.35">
      <c r="A58" s="6" t="s">
        <v>128</v>
      </c>
      <c r="B58" s="6"/>
      <c r="C58" s="6"/>
      <c r="D58" s="6"/>
      <c r="E5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2025-10-11T20:16:57Z</dcterms:created>
  <dcterms:modified xsi:type="dcterms:W3CDTF">2025-10-11T20:19:53Z</dcterms:modified>
</cp:coreProperties>
</file>