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9AC69893-243A-40A0-99C5-ACAA81979DC0}" xr6:coauthVersionLast="47" xr6:coauthVersionMax="47" xr10:uidLastSave="{815C58C2-7B43-471B-9A37-994185C5A5A7}"/>
  <bookViews>
    <workbookView xWindow="-110" yWindow="-110" windowWidth="19420" windowHeight="10300" xr2:uid="{0236276E-AC24-4497-B103-E28C592EC178}"/>
  </bookViews>
  <sheets>
    <sheet name="Title" sheetId="3" r:id="rId1"/>
    <sheet name="Stepwise 1" sheetId="1" r:id="rId2"/>
    <sheet name="Stepwise 2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1" i="2" l="1" a="1"/>
  <c r="AB21" i="2" s="1"/>
  <c r="AB20" i="2" a="1"/>
  <c r="AB20" i="2" s="1"/>
  <c r="U20" i="2" a="1"/>
  <c r="U21" i="2" s="1"/>
  <c r="V19" i="2" a="1"/>
  <c r="V19" i="2" s="1"/>
  <c r="W14" i="2" s="1"/>
  <c r="M14" i="2" a="1"/>
  <c r="N14" i="2" s="1"/>
  <c r="M13" i="2" a="1"/>
  <c r="P13" i="2" s="1"/>
  <c r="M12" i="2" a="1"/>
  <c r="O12" i="2" s="1"/>
  <c r="M11" i="2" a="1"/>
  <c r="O11" i="2" s="1"/>
  <c r="M10" i="2" a="1"/>
  <c r="M10" i="2" s="1"/>
  <c r="M9" i="2" a="1"/>
  <c r="O9" i="2" s="1"/>
  <c r="J10" i="2" s="1"/>
  <c r="M8" i="2" a="1"/>
  <c r="M8" i="2" s="1"/>
  <c r="R8" i="2" s="1"/>
  <c r="S8" i="2" s="1"/>
  <c r="L22" i="1" a="1"/>
  <c r="P22" i="1" s="1"/>
  <c r="AA21" i="1" a="1"/>
  <c r="AA22" i="1" s="1"/>
  <c r="T21" i="1" a="1"/>
  <c r="T21" i="1" s="1"/>
  <c r="U20" i="1" a="1"/>
  <c r="V22" i="1" s="1"/>
  <c r="L20" i="1"/>
  <c r="L12" i="1" a="1"/>
  <c r="L12" i="1" s="1"/>
  <c r="L11" i="1" a="1"/>
  <c r="N11" i="1" s="1"/>
  <c r="I12" i="1" s="1"/>
  <c r="L10" i="1" a="1"/>
  <c r="L10" i="1" s="1"/>
  <c r="Q10" i="1" s="1"/>
  <c r="R10" i="1" s="1"/>
  <c r="L9" i="1" a="1"/>
  <c r="O9" i="1" s="1"/>
  <c r="J10" i="1" s="1"/>
  <c r="L8" i="1" a="1"/>
  <c r="L8" i="1" s="1"/>
  <c r="Q8" i="1" s="1"/>
  <c r="R8" i="1" s="1"/>
  <c r="L7" i="1" a="1"/>
  <c r="M7" i="1" s="1"/>
  <c r="H8" i="1" s="1"/>
  <c r="L6" i="1" a="1"/>
  <c r="O6" i="1" s="1"/>
  <c r="W16" i="2"/>
  <c r="V10" i="2"/>
  <c r="P7" i="2"/>
  <c r="O7" i="2"/>
  <c r="N7" i="2"/>
  <c r="M7" i="2"/>
  <c r="J7" i="2"/>
  <c r="K7" i="2" s="1"/>
  <c r="I7" i="2"/>
  <c r="V17" i="1"/>
  <c r="U11" i="1"/>
  <c r="U17" i="1" s="1"/>
  <c r="H5" i="1"/>
  <c r="I5" i="1" s="1"/>
  <c r="J5" i="1" s="1"/>
  <c r="O10" i="1" l="1"/>
  <c r="P12" i="2"/>
  <c r="N10" i="1"/>
  <c r="N8" i="2"/>
  <c r="M13" i="2"/>
  <c r="H14" i="2" s="1"/>
  <c r="O8" i="2"/>
  <c r="N13" i="2"/>
  <c r="I14" i="2" s="1"/>
  <c r="M12" i="1"/>
  <c r="P8" i="2"/>
  <c r="O13" i="2"/>
  <c r="J14" i="2" s="1"/>
  <c r="N7" i="1"/>
  <c r="I8" i="1" s="1"/>
  <c r="O12" i="1"/>
  <c r="O7" i="1"/>
  <c r="J8" i="1" s="1"/>
  <c r="O10" i="2"/>
  <c r="W19" i="2"/>
  <c r="P10" i="2"/>
  <c r="T22" i="1"/>
  <c r="U20" i="2"/>
  <c r="M10" i="1"/>
  <c r="N12" i="1"/>
  <c r="N10" i="2"/>
  <c r="V20" i="2"/>
  <c r="M8" i="1"/>
  <c r="AA21" i="1"/>
  <c r="W20" i="2"/>
  <c r="L6" i="1"/>
  <c r="Q6" i="1" s="1"/>
  <c r="R6" i="1" s="1"/>
  <c r="J7" i="1" s="1"/>
  <c r="N8" i="1"/>
  <c r="N11" i="2"/>
  <c r="I12" i="2" s="1"/>
  <c r="V21" i="2"/>
  <c r="M6" i="1"/>
  <c r="O8" i="1"/>
  <c r="L11" i="1"/>
  <c r="G12" i="1" s="1"/>
  <c r="U20" i="1"/>
  <c r="V15" i="1" s="1"/>
  <c r="V16" i="1" s="1"/>
  <c r="N6" i="1"/>
  <c r="M11" i="1"/>
  <c r="H12" i="1" s="1"/>
  <c r="V20" i="1"/>
  <c r="W20" i="1" s="1"/>
  <c r="L22" i="1"/>
  <c r="N9" i="2"/>
  <c r="I10" i="2" s="1"/>
  <c r="P11" i="2"/>
  <c r="K12" i="2" s="1"/>
  <c r="M14" i="2"/>
  <c r="R14" i="2" s="1"/>
  <c r="S14" i="2" s="1"/>
  <c r="M9" i="1"/>
  <c r="H10" i="1" s="1"/>
  <c r="O11" i="1"/>
  <c r="J12" i="1" s="1"/>
  <c r="V21" i="1"/>
  <c r="N22" i="1"/>
  <c r="P9" i="2"/>
  <c r="K10" i="2" s="1"/>
  <c r="M12" i="2"/>
  <c r="R12" i="2" s="1"/>
  <c r="S12" i="2" s="1"/>
  <c r="O14" i="2"/>
  <c r="L7" i="1"/>
  <c r="G8" i="1" s="1"/>
  <c r="N9" i="1"/>
  <c r="I10" i="1" s="1"/>
  <c r="U22" i="1"/>
  <c r="O22" i="1"/>
  <c r="N12" i="2"/>
  <c r="P14" i="2"/>
  <c r="M11" i="2"/>
  <c r="H12" i="2" s="1"/>
  <c r="M9" i="2"/>
  <c r="H10" i="2" s="1"/>
  <c r="W21" i="2"/>
  <c r="L9" i="1"/>
  <c r="G10" i="1" s="1"/>
  <c r="U21" i="1"/>
  <c r="M22" i="1"/>
  <c r="G11" i="1"/>
  <c r="J11" i="1"/>
  <c r="I11" i="1"/>
  <c r="H11" i="1"/>
  <c r="J9" i="1"/>
  <c r="H9" i="1"/>
  <c r="G9" i="1"/>
  <c r="I9" i="1"/>
  <c r="J9" i="2"/>
  <c r="K9" i="2"/>
  <c r="I9" i="2"/>
  <c r="H9" i="2"/>
  <c r="Q12" i="1"/>
  <c r="R12" i="1" s="1"/>
  <c r="R10" i="2"/>
  <c r="S10" i="2" s="1"/>
  <c r="V16" i="2"/>
  <c r="K14" i="2"/>
  <c r="J12" i="2"/>
  <c r="H7" i="1" l="1"/>
  <c r="I7" i="1"/>
  <c r="U15" i="1"/>
  <c r="U16" i="1" s="1"/>
  <c r="Y21" i="1" s="1"/>
  <c r="X21" i="2"/>
  <c r="Z20" i="1"/>
  <c r="X20" i="1"/>
  <c r="G7" i="1"/>
  <c r="V14" i="2"/>
  <c r="V15" i="2" s="1"/>
  <c r="Z19" i="2" s="1"/>
  <c r="X20" i="2"/>
  <c r="Z21" i="1"/>
  <c r="W21" i="1"/>
  <c r="X19" i="2"/>
  <c r="H11" i="2"/>
  <c r="K11" i="2"/>
  <c r="J11" i="2"/>
  <c r="I11" i="2"/>
  <c r="W15" i="1"/>
  <c r="U8" i="1"/>
  <c r="H13" i="2"/>
  <c r="I13" i="2"/>
  <c r="K13" i="2"/>
  <c r="J13" i="2"/>
  <c r="W22" i="1"/>
  <c r="Y20" i="1" l="1"/>
  <c r="X22" i="1"/>
  <c r="W16" i="1"/>
  <c r="U10" i="1" s="1"/>
  <c r="X9" i="1"/>
  <c r="Z22" i="1"/>
  <c r="Y22" i="1"/>
  <c r="AA19" i="2"/>
  <c r="X21" i="1"/>
  <c r="X7" i="1"/>
  <c r="X8" i="1" s="1"/>
  <c r="V7" i="2"/>
  <c r="X14" i="2"/>
  <c r="W15" i="2"/>
  <c r="Y19" i="2"/>
  <c r="U9" i="1"/>
  <c r="U7" i="1"/>
  <c r="X15" i="1"/>
  <c r="Y15" i="1" s="1"/>
  <c r="Z15" i="1" s="1"/>
  <c r="Z21" i="2"/>
  <c r="AA21" i="2"/>
  <c r="Y21" i="2"/>
  <c r="Y20" i="2"/>
  <c r="Z20" i="2"/>
  <c r="AA20" i="2"/>
  <c r="X15" i="2" l="1"/>
  <c r="V9" i="2" s="1"/>
  <c r="Y8" i="2"/>
  <c r="Y6" i="2"/>
  <c r="Y7" i="2" s="1"/>
  <c r="V6" i="2"/>
  <c r="V8" i="2"/>
  <c r="Y14" i="2" l="1"/>
  <c r="Z14" i="2" s="1"/>
  <c r="AA14" i="2" s="1"/>
</calcChain>
</file>

<file path=xl/sharedStrings.xml><?xml version="1.0" encoding="utf-8"?>
<sst xmlns="http://schemas.openxmlformats.org/spreadsheetml/2006/main" count="104" uniqueCount="51">
  <si>
    <t>Stepwise Regression</t>
  </si>
  <si>
    <t>input data</t>
  </si>
  <si>
    <t>variables to retain</t>
  </si>
  <si>
    <t>p-values</t>
  </si>
  <si>
    <t>alpha</t>
  </si>
  <si>
    <t>Regression Analysis</t>
  </si>
  <si>
    <t>y</t>
  </si>
  <si>
    <t>x1</t>
  </si>
  <si>
    <t>x2</t>
  </si>
  <si>
    <t>x3</t>
  </si>
  <si>
    <t>x4</t>
  </si>
  <si>
    <t>min p</t>
  </si>
  <si>
    <t>var #</t>
  </si>
  <si>
    <t>1a</t>
  </si>
  <si>
    <t>OVERALL FIT</t>
  </si>
  <si>
    <t>1b</t>
  </si>
  <si>
    <t>Multiple R</t>
  </si>
  <si>
    <t>AIC</t>
  </si>
  <si>
    <t>2a</t>
  </si>
  <si>
    <t>R Square</t>
  </si>
  <si>
    <t>AICc</t>
  </si>
  <si>
    <t>2b</t>
  </si>
  <si>
    <t>Adjusted R Square</t>
  </si>
  <si>
    <t>SBC</t>
  </si>
  <si>
    <t>3a</t>
  </si>
  <si>
    <t>Standard Error</t>
  </si>
  <si>
    <t>3b</t>
  </si>
  <si>
    <t>Observations</t>
  </si>
  <si>
    <t>4a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</si>
  <si>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</si>
  <si>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</si>
  <si>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</si>
  <si>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</si>
  <si>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</si>
  <si>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</si>
  <si>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</si>
  <si>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</si>
  <si>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</si>
  <si>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</si>
  <si>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</si>
  <si>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</si>
  <si>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</si>
  <si>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</si>
  <si>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</si>
  <si>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</si>
  <si>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</si>
  <si>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</si>
  <si>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Step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</si>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</sst>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0" xfId="0" applyFont="1"/>
    <xf numFmtId="0" fontId="2" fillId="0" borderId="10" xfId="0" applyFont="1" applyBorder="1" applyAlignment="1">
      <alignment vertical="center"/>
    </xf>
    <xf numFmtId="0" fontId="4" fillId="0" borderId="10" xfId="0" applyFont="1" applyBorder="1"/>
    <xf numFmtId="0" fontId="0" fillId="0" borderId="15" xfId="0" applyBorder="1"/>
    <xf numFmtId="0" fontId="0" fillId="0" borderId="1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A8AC-7EAB-4606-AE61-140ABF2D8A06}">
  <dimension ref="A1:B6"/>
  <sheetViews>
    <sheetView tabSelected="1" workbookViewId="0"/>
  </sheetViews>
  <sheetFormatPr defaultRowHeight="14.5"/>
  <cols>
    <col min="2" max="2" width="9.08984375" bestFit="1" customWidth="1"/>
  </cols>
  <sheetData>
    <row r="1" spans="1:2">
      <c r="A1" t="s">
        <v>48</v>
      </c>
    </row>
    <row r="2" spans="1:2">
      <c r="A2" t="s">
        <v>0</v>
      </c>
    </row>
    <row r="4" spans="1:2">
      <c r="A4" t="s">
        <v>49</v>
      </c>
      <c r="B4" s="42">
        <v>45945</v>
      </c>
    </row>
    <row r="6" spans="1:2">
      <c r="A6" s="28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F001-F45C-46AE-9C55-C41BFA9EDDEB}">
  <dimension ref="A1:AA22"/>
  <sheetViews>
    <sheetView workbookViewId="0">
      <selection activeCell="B1" sqref="B1"/>
    </sheetView>
  </sheetViews>
  <sheetFormatPr defaultRowHeight="14.5"/>
  <cols>
    <col min="1" max="5" width="5.1796875" customWidth="1"/>
    <col min="6" max="6" width="7" customWidth="1"/>
    <col min="7" max="10" width="4.81640625" customWidth="1"/>
    <col min="11" max="11" width="2.81640625" customWidth="1"/>
    <col min="12" max="15" width="9.1796875" customWidth="1"/>
    <col min="16" max="16" width="8.7265625" customWidth="1"/>
    <col min="18" max="18" width="5.81640625" customWidth="1"/>
    <col min="20" max="20" width="17.1796875" customWidth="1"/>
  </cols>
  <sheetData>
    <row r="1" spans="1:26">
      <c r="A1" s="1" t="s">
        <v>0</v>
      </c>
    </row>
    <row r="2" spans="1:26">
      <c r="A2" s="1"/>
    </row>
    <row r="3" spans="1:26">
      <c r="A3" s="2" t="s">
        <v>1</v>
      </c>
      <c r="B3" s="2"/>
      <c r="C3" s="2"/>
      <c r="D3" s="2"/>
      <c r="E3" s="2"/>
      <c r="G3" s="2" t="s">
        <v>2</v>
      </c>
      <c r="H3" s="2"/>
      <c r="I3" s="2"/>
      <c r="J3" s="2"/>
      <c r="L3" s="2" t="s">
        <v>3</v>
      </c>
      <c r="M3" s="2"/>
      <c r="N3" s="2"/>
      <c r="O3" s="2"/>
      <c r="Q3" t="s">
        <v>4</v>
      </c>
      <c r="R3">
        <v>0.15</v>
      </c>
    </row>
    <row r="4" spans="1:26">
      <c r="T4" t="s">
        <v>5</v>
      </c>
    </row>
    <row r="5" spans="1:26">
      <c r="A5" s="3" t="s">
        <v>6</v>
      </c>
      <c r="B5" s="4" t="s">
        <v>7</v>
      </c>
      <c r="C5" s="4" t="s">
        <v>8</v>
      </c>
      <c r="D5" s="4" t="s">
        <v>9</v>
      </c>
      <c r="E5" s="4" t="s">
        <v>10</v>
      </c>
      <c r="G5" s="5">
        <v>1</v>
      </c>
      <c r="H5" s="5">
        <f>G5+1</f>
        <v>2</v>
      </c>
      <c r="I5" s="5">
        <f>H5+1</f>
        <v>3</v>
      </c>
      <c r="J5" s="5">
        <f>I5+1</f>
        <v>4</v>
      </c>
      <c r="K5" s="5"/>
      <c r="L5" s="5" t="s">
        <v>7</v>
      </c>
      <c r="M5" s="5" t="s">
        <v>8</v>
      </c>
      <c r="N5" s="5" t="s">
        <v>9</v>
      </c>
      <c r="O5" s="5" t="s">
        <v>10</v>
      </c>
      <c r="P5" s="5"/>
      <c r="Q5" s="5" t="s">
        <v>11</v>
      </c>
      <c r="R5" s="5" t="s">
        <v>12</v>
      </c>
    </row>
    <row r="6" spans="1:26" ht="15" thickBot="1">
      <c r="A6" s="6">
        <v>49.25</v>
      </c>
      <c r="B6">
        <v>13</v>
      </c>
      <c r="C6">
        <v>7</v>
      </c>
      <c r="D6">
        <v>72</v>
      </c>
      <c r="E6">
        <v>11</v>
      </c>
      <c r="F6" s="7" t="s">
        <v>13</v>
      </c>
      <c r="G6" s="8"/>
      <c r="H6" s="9"/>
      <c r="I6" s="9"/>
      <c r="J6" s="10"/>
      <c r="L6" s="11" t="e">
        <f t="array" aca="1" ref="L6:O6" ca="1">RegRank($B$6:$E$18,$A$6:$A$18,G6:J6)</f>
        <v>#NAME?</v>
      </c>
      <c r="M6" s="12" t="e">
        <f ca="1"/>
        <v>#NAME?</v>
      </c>
      <c r="N6" s="12" t="e">
        <f ca="1"/>
        <v>#NAME?</v>
      </c>
      <c r="O6" s="13" t="e">
        <f ca="1"/>
        <v>#NAME?</v>
      </c>
      <c r="Q6" s="11" t="e">
        <f ca="1">MIN(L6:O6)</f>
        <v>#NAME?</v>
      </c>
      <c r="R6" s="14" t="e">
        <f ca="1">MATCH(Q6,L6:O6,0)</f>
        <v>#NAME?</v>
      </c>
      <c r="T6" s="15" t="s">
        <v>14</v>
      </c>
      <c r="U6" s="15"/>
      <c r="W6" s="15"/>
      <c r="X6" s="15"/>
    </row>
    <row r="7" spans="1:26" ht="15" thickTop="1">
      <c r="A7" s="6">
        <v>47.15</v>
      </c>
      <c r="B7">
        <v>1</v>
      </c>
      <c r="C7">
        <v>20</v>
      </c>
      <c r="D7">
        <v>57</v>
      </c>
      <c r="E7">
        <v>14</v>
      </c>
      <c r="F7" s="7" t="s">
        <v>15</v>
      </c>
      <c r="G7" s="16" t="e">
        <f ca="1">IF($R6=G$5,G$5,IF(G6="","",G6))</f>
        <v>#NAME?</v>
      </c>
      <c r="H7" s="5" t="e">
        <f ca="1">IF($R6=H$5,H$5,IF(H6="","",H6))</f>
        <v>#NAME?</v>
      </c>
      <c r="I7" s="5" t="e">
        <f ca="1">IF($R6=I$5,I$5,IF(I6="","",I6))</f>
        <v>#NAME?</v>
      </c>
      <c r="J7" s="17" t="e">
        <f ca="1">IF($R6=J$5,J$5,IF(J6="","",J6))</f>
        <v>#NAME?</v>
      </c>
      <c r="L7" s="18" t="e">
        <f t="array" aca="1" ref="L7:O7" ca="1">RegCoeffP($B$6:$E$18,$A$6:$A$18,G7:J7)</f>
        <v>#NAME?</v>
      </c>
      <c r="M7" t="e">
        <f ca="1"/>
        <v>#NAME?</v>
      </c>
      <c r="N7" t="e">
        <f ca="1"/>
        <v>#NAME?</v>
      </c>
      <c r="O7" s="19" t="e">
        <f ca="1"/>
        <v>#NAME?</v>
      </c>
      <c r="Q7" s="18"/>
      <c r="R7" s="20"/>
      <c r="T7" t="s">
        <v>16</v>
      </c>
      <c r="U7" t="e">
        <f ca="1">SQRT(U8)</f>
        <v>#NAME?</v>
      </c>
      <c r="W7" t="s">
        <v>17</v>
      </c>
      <c r="X7" t="e">
        <f ca="1">U11*LN(V16/U11)+2*(U15+1)</f>
        <v>#NAME?</v>
      </c>
    </row>
    <row r="8" spans="1:26">
      <c r="A8" s="6">
        <v>62.15</v>
      </c>
      <c r="B8">
        <v>21</v>
      </c>
      <c r="C8">
        <v>10</v>
      </c>
      <c r="D8">
        <v>16</v>
      </c>
      <c r="E8">
        <v>41</v>
      </c>
      <c r="F8" s="7" t="s">
        <v>18</v>
      </c>
      <c r="G8" s="16" t="e">
        <f ca="1">IF(L7&gt;=$R$3,"",IF(G7="","",G7))</f>
        <v>#NAME?</v>
      </c>
      <c r="H8" s="5" t="e">
        <f ca="1">IF(M7&gt;=$R$3,"",IF(H7="","",H7))</f>
        <v>#NAME?</v>
      </c>
      <c r="I8" s="5" t="e">
        <f ca="1">IF(N7&gt;=$R$3,"",IF(I7="","",I7))</f>
        <v>#NAME?</v>
      </c>
      <c r="J8" s="17" t="e">
        <f ca="1">IF(O7&gt;=$R$3,"",IF(J7="","",J7))</f>
        <v>#NAME?</v>
      </c>
      <c r="L8" s="18" t="e">
        <f t="array" aca="1" ref="L8:O8" ca="1">RegRank($B$6:$E$18,$A$6:$A$18,G8:J8)</f>
        <v>#NAME?</v>
      </c>
      <c r="M8" t="e">
        <f ca="1"/>
        <v>#NAME?</v>
      </c>
      <c r="N8" s="5" t="e">
        <f ca="1"/>
        <v>#NAME?</v>
      </c>
      <c r="O8" s="17" t="e">
        <f ca="1"/>
        <v>#NAME?</v>
      </c>
      <c r="Q8" s="18" t="e">
        <f ca="1">MIN(L8:O8)</f>
        <v>#NAME?</v>
      </c>
      <c r="R8" s="20" t="e">
        <f ca="1">MATCH(Q8,L8:O8,0)</f>
        <v>#NAME?</v>
      </c>
      <c r="T8" t="s">
        <v>19</v>
      </c>
      <c r="U8" t="e">
        <f ca="1">V15/V17</f>
        <v>#NAME?</v>
      </c>
      <c r="W8" t="s">
        <v>20</v>
      </c>
      <c r="X8" t="e">
        <f ca="1">X7+2*(U15+2)*(U15+3)/(U11-U15-3)</f>
        <v>#NAME?</v>
      </c>
    </row>
    <row r="9" spans="1:26">
      <c r="A9" s="6">
        <v>53.8</v>
      </c>
      <c r="B9">
        <v>24</v>
      </c>
      <c r="C9">
        <v>10</v>
      </c>
      <c r="D9">
        <v>51</v>
      </c>
      <c r="E9">
        <v>16</v>
      </c>
      <c r="F9" s="7" t="s">
        <v>21</v>
      </c>
      <c r="G9" s="16" t="e">
        <f ca="1">IF($R8=G$5,G$5,IF(G8="","",G8))</f>
        <v>#NAME?</v>
      </c>
      <c r="H9" s="5" t="e">
        <f ca="1">IF($R8=H$5,H$5,IF(H8="","",H8))</f>
        <v>#NAME?</v>
      </c>
      <c r="I9" s="5" t="e">
        <f ca="1">IF($R8=I$5,I$5,IF(I8="","",I8))</f>
        <v>#NAME?</v>
      </c>
      <c r="J9" s="17" t="e">
        <f ca="1">IF($R8=J$5,J$5,IF(J8="","",J8))</f>
        <v>#NAME?</v>
      </c>
      <c r="L9" s="18" t="e">
        <f t="array" aca="1" ref="L9:O9" ca="1">RegCoeffP($B$6:$E$18,$A$6:$A$18,G9:J9)</f>
        <v>#NAME?</v>
      </c>
      <c r="M9" t="e">
        <f ca="1"/>
        <v>#NAME?</v>
      </c>
      <c r="N9" t="e">
        <f ca="1"/>
        <v>#NAME?</v>
      </c>
      <c r="O9" s="19" t="e">
        <f ca="1"/>
        <v>#NAME?</v>
      </c>
      <c r="Q9" s="18"/>
      <c r="R9" s="20"/>
      <c r="T9" t="s">
        <v>22</v>
      </c>
      <c r="U9" t="e">
        <f ca="1">1-(1-U8)*(U11-1)/(U11-U15-1)</f>
        <v>#NAME?</v>
      </c>
      <c r="W9" s="21" t="s">
        <v>23</v>
      </c>
      <c r="X9" s="21" t="e">
        <f ca="1">U11*LN(V16/U11)+(U15+1)*LN(U11)</f>
        <v>#NAME?</v>
      </c>
    </row>
    <row r="10" spans="1:26">
      <c r="A10" s="6">
        <v>57.95</v>
      </c>
      <c r="B10">
        <v>13</v>
      </c>
      <c r="C10">
        <v>7</v>
      </c>
      <c r="D10">
        <v>32</v>
      </c>
      <c r="E10">
        <v>37</v>
      </c>
      <c r="F10" s="7" t="s">
        <v>24</v>
      </c>
      <c r="G10" s="16" t="e">
        <f ca="1">IF(L9&gt;=$R$3,"",IF(G9="","",G9))</f>
        <v>#NAME?</v>
      </c>
      <c r="H10" s="5" t="e">
        <f ca="1">IF(M9&gt;=$R$3,"",IF(H9="","",H9))</f>
        <v>#NAME?</v>
      </c>
      <c r="I10" s="5" t="e">
        <f ca="1">IF(N9&gt;=$R$3,"",IF(I9="","",I9))</f>
        <v>#NAME?</v>
      </c>
      <c r="J10" s="17" t="e">
        <f ca="1">IF(O9&gt;=$R$3,"",IF(J9="","",J9))</f>
        <v>#NAME?</v>
      </c>
      <c r="L10" s="16" t="e">
        <f t="array" aca="1" ref="L10:O10" ca="1">RegRank($B$6:$E$18,$A$6:$A$18,G10:J10)</f>
        <v>#NAME?</v>
      </c>
      <c r="M10" t="e">
        <f ca="1"/>
        <v>#NAME?</v>
      </c>
      <c r="N10" s="5" t="e">
        <f ca="1"/>
        <v>#NAME?</v>
      </c>
      <c r="O10" s="17" t="e">
        <f ca="1"/>
        <v>#NAME?</v>
      </c>
      <c r="Q10" s="18" t="e">
        <f ca="1">MIN(L10:O10)</f>
        <v>#NAME?</v>
      </c>
      <c r="R10" s="20" t="e">
        <f ca="1">MATCH(Q10,L10:O10,0)</f>
        <v>#NAME?</v>
      </c>
      <c r="T10" t="s">
        <v>25</v>
      </c>
      <c r="U10" t="e">
        <f ca="1">SQRT(W16)</f>
        <v>#NAME?</v>
      </c>
    </row>
    <row r="11" spans="1:26">
      <c r="A11" s="6">
        <v>64.599999999999994</v>
      </c>
      <c r="B11">
        <v>21</v>
      </c>
      <c r="C11">
        <v>11</v>
      </c>
      <c r="D11">
        <v>18</v>
      </c>
      <c r="E11">
        <v>40</v>
      </c>
      <c r="F11" s="7" t="s">
        <v>26</v>
      </c>
      <c r="G11" s="16" t="e">
        <f ca="1">IF($R10=G$5,G$5,IF(G10="","",G10))</f>
        <v>#NAME?</v>
      </c>
      <c r="H11" s="5" t="e">
        <f ca="1">IF($R10=H$5,H$5,IF(H10="","",H10))</f>
        <v>#NAME?</v>
      </c>
      <c r="I11" s="5" t="e">
        <f ca="1">IF($R10=I$5,I$5,IF(I10="","",I10))</f>
        <v>#NAME?</v>
      </c>
      <c r="J11" s="17" t="e">
        <f ca="1">IF($R10=J$5,J$5,IF(J10="","",J10))</f>
        <v>#NAME?</v>
      </c>
      <c r="L11" s="18" t="e">
        <f t="array" aca="1" ref="L11:O11" ca="1">RegCoeffP($B$6:$E$18,$A$6:$A$18,G11:J11)</f>
        <v>#NAME?</v>
      </c>
      <c r="M11" t="e">
        <f ca="1"/>
        <v>#NAME?</v>
      </c>
      <c r="N11" t="e">
        <f ca="1"/>
        <v>#NAME?</v>
      </c>
      <c r="O11" s="19" t="e">
        <f ca="1"/>
        <v>#NAME?</v>
      </c>
      <c r="Q11" s="18"/>
      <c r="R11" s="20"/>
      <c r="T11" s="21" t="s">
        <v>27</v>
      </c>
      <c r="U11" s="21">
        <f>COUNT(A6:A18)</f>
        <v>13</v>
      </c>
    </row>
    <row r="12" spans="1:26">
      <c r="A12" s="6">
        <v>61.35</v>
      </c>
      <c r="B12">
        <v>5</v>
      </c>
      <c r="C12">
        <v>22</v>
      </c>
      <c r="D12">
        <v>1</v>
      </c>
      <c r="E12">
        <v>56</v>
      </c>
      <c r="F12" s="7" t="s">
        <v>28</v>
      </c>
      <c r="G12" s="22" t="e">
        <f ca="1">IF(L11&gt;=$R$3,"",IF(G11="","",G11))</f>
        <v>#NAME?</v>
      </c>
      <c r="H12" s="23" t="e">
        <f ca="1">IF(M11&gt;=$R$3,"",IF(H11="","",H11))</f>
        <v>#NAME?</v>
      </c>
      <c r="I12" s="23" t="e">
        <f ca="1">IF(N11&gt;=$R$3,"",IF(I11="","",I11))</f>
        <v>#NAME?</v>
      </c>
      <c r="J12" s="24" t="e">
        <f ca="1">IF(O11&gt;=$R$3,"",IF(J11="","",J11))</f>
        <v>#NAME?</v>
      </c>
      <c r="L12" s="22" t="e">
        <f t="array" aca="1" ref="L12:O12" ca="1">RegRank($B$6:$E$18,$A$6:$A$18,G12:J12)</f>
        <v>#NAME?</v>
      </c>
      <c r="M12" s="23" t="e">
        <f ca="1"/>
        <v>#NAME?</v>
      </c>
      <c r="N12" s="21" t="e">
        <f ca="1"/>
        <v>#NAME?</v>
      </c>
      <c r="O12" s="24" t="e">
        <f ca="1"/>
        <v>#NAME?</v>
      </c>
      <c r="Q12" s="25" t="e">
        <f ca="1">MIN(L12:O12)</f>
        <v>#NAME?</v>
      </c>
      <c r="R12" s="26" t="e">
        <f ca="1">MATCH(Q12,L12:O12,0)</f>
        <v>#NAME?</v>
      </c>
    </row>
    <row r="13" spans="1:26" ht="15" thickBot="1">
      <c r="A13" s="6">
        <v>46.25</v>
      </c>
      <c r="B13">
        <v>2</v>
      </c>
      <c r="C13">
        <v>29</v>
      </c>
      <c r="D13">
        <v>47</v>
      </c>
      <c r="E13">
        <v>16</v>
      </c>
      <c r="T13" t="s">
        <v>29</v>
      </c>
      <c r="X13" s="5" t="s">
        <v>30</v>
      </c>
      <c r="Y13" s="5">
        <v>0.05</v>
      </c>
    </row>
    <row r="14" spans="1:26" ht="15" thickTop="1">
      <c r="A14" s="6">
        <v>56.55</v>
      </c>
      <c r="B14">
        <v>3</v>
      </c>
      <c r="C14">
        <v>24</v>
      </c>
      <c r="D14">
        <v>18</v>
      </c>
      <c r="E14">
        <v>39</v>
      </c>
      <c r="T14" s="27"/>
      <c r="U14" s="27" t="s">
        <v>31</v>
      </c>
      <c r="V14" s="27" t="s">
        <v>32</v>
      </c>
      <c r="W14" s="27" t="s">
        <v>33</v>
      </c>
      <c r="X14" s="27" t="s">
        <v>34</v>
      </c>
      <c r="Y14" s="27" t="s">
        <v>35</v>
      </c>
      <c r="Z14" s="27" t="s">
        <v>36</v>
      </c>
    </row>
    <row r="15" spans="1:26">
      <c r="A15" s="6">
        <v>67.95</v>
      </c>
      <c r="B15">
        <v>41</v>
      </c>
      <c r="C15">
        <v>4</v>
      </c>
      <c r="D15">
        <v>23</v>
      </c>
      <c r="E15">
        <v>32</v>
      </c>
      <c r="T15" t="s">
        <v>37</v>
      </c>
      <c r="U15">
        <f ca="1">COUNT(G12:J12)</f>
        <v>0</v>
      </c>
      <c r="V15" s="28" t="e">
        <f ca="1">DEVSQ(MMULT(DEsign(SelectCols(B6:E18,G12:J12)),U20:U22))</f>
        <v>#NAME?</v>
      </c>
      <c r="W15" t="e">
        <f ca="1">V15/U15</f>
        <v>#NAME?</v>
      </c>
      <c r="X15" t="e">
        <f ca="1">W15/W16</f>
        <v>#NAME?</v>
      </c>
      <c r="Y15" t="e">
        <f ca="1">FDIST(X15,U15,U16)</f>
        <v>#NAME?</v>
      </c>
      <c r="Z15" s="5" t="e">
        <f ca="1">IF(Y15&lt;Y13,"yes","no")</f>
        <v>#NAME?</v>
      </c>
    </row>
    <row r="16" spans="1:26">
      <c r="A16" s="6">
        <v>51.9</v>
      </c>
      <c r="B16">
        <v>1</v>
      </c>
      <c r="C16">
        <v>31</v>
      </c>
      <c r="D16">
        <v>34</v>
      </c>
      <c r="E16">
        <v>25</v>
      </c>
      <c r="T16" t="s">
        <v>38</v>
      </c>
      <c r="U16">
        <f ca="1">U17-U15</f>
        <v>12</v>
      </c>
      <c r="V16" t="e">
        <f ca="1">V17-V15</f>
        <v>#NAME?</v>
      </c>
      <c r="W16" t="e">
        <f ca="1">V16/U16</f>
        <v>#NAME?</v>
      </c>
    </row>
    <row r="17" spans="1:27">
      <c r="A17" s="6">
        <v>66.650000000000006</v>
      </c>
      <c r="B17">
        <v>21</v>
      </c>
      <c r="C17">
        <v>11</v>
      </c>
      <c r="D17">
        <v>5</v>
      </c>
      <c r="E17">
        <v>51</v>
      </c>
      <c r="T17" s="21" t="s">
        <v>39</v>
      </c>
      <c r="U17" s="21">
        <f>U11-1</f>
        <v>12</v>
      </c>
      <c r="V17" s="21">
        <f>DEVSQ(A6:A18)</f>
        <v>678.94076923076943</v>
      </c>
      <c r="W17" s="21"/>
      <c r="X17" s="21"/>
      <c r="Y17" s="21"/>
      <c r="Z17" s="21"/>
    </row>
    <row r="18" spans="1:27" ht="15" thickBot="1">
      <c r="A18" s="29">
        <v>64.7</v>
      </c>
      <c r="B18" s="21">
        <v>18</v>
      </c>
      <c r="C18" s="21">
        <v>10</v>
      </c>
      <c r="D18" s="21">
        <v>5</v>
      </c>
      <c r="E18" s="21">
        <v>53</v>
      </c>
    </row>
    <row r="19" spans="1:27" ht="15" thickTop="1">
      <c r="T19" s="27"/>
      <c r="U19" s="27" t="s">
        <v>40</v>
      </c>
      <c r="V19" s="27" t="s">
        <v>41</v>
      </c>
      <c r="W19" s="27" t="s">
        <v>42</v>
      </c>
      <c r="X19" s="27" t="s">
        <v>35</v>
      </c>
      <c r="Y19" s="27" t="s">
        <v>43</v>
      </c>
      <c r="Z19" s="27" t="s">
        <v>44</v>
      </c>
      <c r="AA19" s="27" t="s">
        <v>45</v>
      </c>
    </row>
    <row r="20" spans="1:27">
      <c r="L20" t="e">
        <f ca="1">FTEXT(L22)</f>
        <v>#NAME?</v>
      </c>
      <c r="T20" t="s">
        <v>46</v>
      </c>
      <c r="U20" t="e">
        <f t="array" aca="1" ref="U20:V22" ca="1">RegCoeff(SelectCols(B6:E18,G12:J12),A6:A18)</f>
        <v>#NAME?</v>
      </c>
      <c r="V20" t="e">
        <f ca="1"/>
        <v>#NAME?</v>
      </c>
      <c r="W20" t="e">
        <f ca="1">U20/V20</f>
        <v>#NAME?</v>
      </c>
      <c r="X20" t="e">
        <f ca="1">TDIST(ABS(W20),$U$16,2)</f>
        <v>#NAME?</v>
      </c>
      <c r="Y20" t="e">
        <f ca="1">U20-TINV(Y$13,$U$16)*V20</f>
        <v>#NAME?</v>
      </c>
      <c r="Z20" t="e">
        <f ca="1">U20+TINV(Y$13,$U$16)*V20</f>
        <v>#NAME?</v>
      </c>
    </row>
    <row r="21" spans="1:27">
      <c r="T21" t="e">
        <f t="array" aca="1" ref="T21:T22" ca="1">TRANSPOSE(SelectCols(B5:E5,G12:J12))</f>
        <v>#NAME?</v>
      </c>
      <c r="U21" t="e">
        <f ca="1"/>
        <v>#NAME?</v>
      </c>
      <c r="V21" t="e">
        <f ca="1"/>
        <v>#NAME?</v>
      </c>
      <c r="W21" t="e">
        <f ca="1">U21/V21</f>
        <v>#NAME?</v>
      </c>
      <c r="X21" t="e">
        <f ca="1">TDIST(ABS(W21),$U$16,2)</f>
        <v>#NAME?</v>
      </c>
      <c r="Y21" t="e">
        <f ca="1">U21-TINV(Y$13,$U$16)*V21</f>
        <v>#NAME?</v>
      </c>
      <c r="Z21" t="e">
        <f ca="1">U21+TINV(Y$13,$U$16)*V21</f>
        <v>#NAME?</v>
      </c>
      <c r="AA21" s="28" t="e">
        <f t="array" aca="1" ref="AA21:AA22" ca="1">VIF(SelectCols(B6:E18,G12:J12),2)</f>
        <v>#NAME?</v>
      </c>
    </row>
    <row r="22" spans="1:27">
      <c r="L22" s="31" t="e">
        <f t="array" aca="1" ref="L22:P22" ca="1">RegStepwise(B6:E18,A6:A18)</f>
        <v>#NAME?</v>
      </c>
      <c r="M22" s="32" t="e">
        <f ca="1"/>
        <v>#NAME?</v>
      </c>
      <c r="N22" s="32" t="e">
        <f ca="1"/>
        <v>#NAME?</v>
      </c>
      <c r="O22" s="33" t="e">
        <f ca="1"/>
        <v>#NAME?</v>
      </c>
      <c r="P22" s="33" t="e">
        <f ca="1"/>
        <v>#NAME?</v>
      </c>
      <c r="T22" s="21" t="e">
        <f ca="1"/>
        <v>#NAME?</v>
      </c>
      <c r="U22" s="21" t="e">
        <f ca="1"/>
        <v>#NAME?</v>
      </c>
      <c r="V22" s="21" t="e">
        <f ca="1"/>
        <v>#NAME?</v>
      </c>
      <c r="W22" s="21" t="e">
        <f ca="1">U22/V22</f>
        <v>#NAME?</v>
      </c>
      <c r="X22" s="21" t="e">
        <f ca="1">TDIST(ABS(W22),$U$16,2)</f>
        <v>#NAME?</v>
      </c>
      <c r="Y22" s="21" t="e">
        <f ca="1">U22-TINV(Y$13,$U$16)*V22</f>
        <v>#NAME?</v>
      </c>
      <c r="Z22" s="21" t="e">
        <f ca="1">U22+TINV(Y$13,$U$16)*V22</f>
        <v>#NAME?</v>
      </c>
      <c r="AA22" s="30" t="e">
        <f ca="1"/>
        <v>#NAME?</v>
      </c>
    </row>
  </sheetData>
  <mergeCells count="3">
    <mergeCell ref="A3:E3"/>
    <mergeCell ref="G3:J3"/>
    <mergeCell ref="L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5250-12EA-4133-8BD8-D82094C1CC88}">
  <dimension ref="A1:AB21"/>
  <sheetViews>
    <sheetView workbookViewId="0"/>
  </sheetViews>
  <sheetFormatPr defaultRowHeight="14.5"/>
  <cols>
    <col min="1" max="5" width="5.1796875" customWidth="1"/>
    <col min="6" max="6" width="5.54296875" customWidth="1"/>
    <col min="7" max="7" width="7.1796875" customWidth="1"/>
    <col min="8" max="11" width="4.81640625" customWidth="1"/>
    <col min="12" max="12" width="4.7265625" customWidth="1"/>
    <col min="17" max="17" width="4.81640625" customWidth="1"/>
    <col min="19" max="19" width="5.453125" customWidth="1"/>
    <col min="20" max="20" width="4" customWidth="1"/>
    <col min="21" max="21" width="17.1796875" customWidth="1"/>
  </cols>
  <sheetData>
    <row r="1" spans="1:27">
      <c r="A1" s="1" t="s">
        <v>0</v>
      </c>
    </row>
    <row r="2" spans="1:27">
      <c r="A2" s="1"/>
    </row>
    <row r="3" spans="1:27">
      <c r="A3" s="2" t="s">
        <v>1</v>
      </c>
      <c r="B3" s="2"/>
      <c r="C3" s="2"/>
      <c r="D3" s="2"/>
      <c r="E3" s="2"/>
      <c r="G3" t="s">
        <v>0</v>
      </c>
      <c r="U3" t="s">
        <v>5</v>
      </c>
    </row>
    <row r="5" spans="1:27" ht="15" thickBot="1">
      <c r="A5" s="3" t="s">
        <v>6</v>
      </c>
      <c r="B5" s="4" t="s">
        <v>7</v>
      </c>
      <c r="C5" s="4" t="s">
        <v>8</v>
      </c>
      <c r="D5" s="4" t="s">
        <v>9</v>
      </c>
      <c r="E5" s="4" t="s">
        <v>10</v>
      </c>
      <c r="G5" t="s">
        <v>30</v>
      </c>
      <c r="H5">
        <v>0.15</v>
      </c>
      <c r="U5" s="15" t="s">
        <v>14</v>
      </c>
      <c r="V5" s="15"/>
      <c r="X5" s="15"/>
      <c r="Y5" s="15"/>
    </row>
    <row r="6" spans="1:27" ht="15" thickTop="1">
      <c r="A6" s="6">
        <v>49.25</v>
      </c>
      <c r="B6">
        <v>13</v>
      </c>
      <c r="C6">
        <v>7</v>
      </c>
      <c r="D6">
        <v>72</v>
      </c>
      <c r="E6">
        <v>11</v>
      </c>
      <c r="U6" t="s">
        <v>16</v>
      </c>
      <c r="V6" t="e">
        <f ca="1">SQRT(V7)</f>
        <v>#NAME?</v>
      </c>
      <c r="X6" t="s">
        <v>17</v>
      </c>
      <c r="Y6" t="e">
        <f ca="1">V10*LN(W15/V10)+2*(V14+1)</f>
        <v>#NAME?</v>
      </c>
    </row>
    <row r="7" spans="1:27">
      <c r="A7" s="6">
        <v>47.15</v>
      </c>
      <c r="B7">
        <v>1</v>
      </c>
      <c r="C7">
        <v>20</v>
      </c>
      <c r="D7">
        <v>57</v>
      </c>
      <c r="E7">
        <v>14</v>
      </c>
      <c r="G7" t="s">
        <v>47</v>
      </c>
      <c r="H7">
        <v>1</v>
      </c>
      <c r="I7">
        <f>H7+1</f>
        <v>2</v>
      </c>
      <c r="J7">
        <f>I7+1</f>
        <v>3</v>
      </c>
      <c r="K7">
        <f>J7+1</f>
        <v>4</v>
      </c>
      <c r="M7" t="str">
        <f>B5</f>
        <v>x1</v>
      </c>
      <c r="N7" t="str">
        <f>C5</f>
        <v>x2</v>
      </c>
      <c r="O7" t="str">
        <f>D5</f>
        <v>x3</v>
      </c>
      <c r="P7" t="str">
        <f>E5</f>
        <v>x4</v>
      </c>
      <c r="R7" t="s">
        <v>11</v>
      </c>
      <c r="S7" t="s">
        <v>12</v>
      </c>
      <c r="U7" t="s">
        <v>19</v>
      </c>
      <c r="V7" t="e">
        <f ca="1">W14/W16</f>
        <v>#NAME?</v>
      </c>
      <c r="X7" t="s">
        <v>20</v>
      </c>
      <c r="Y7" t="e">
        <f ca="1">Y6+2*(V14+2)*(V14+3)/(V10-V14-3)</f>
        <v>#NAME?</v>
      </c>
    </row>
    <row r="8" spans="1:27">
      <c r="A8" s="6">
        <v>62.15</v>
      </c>
      <c r="B8">
        <v>21</v>
      </c>
      <c r="C8">
        <v>10</v>
      </c>
      <c r="D8">
        <v>16</v>
      </c>
      <c r="E8">
        <v>41</v>
      </c>
      <c r="G8" t="s">
        <v>13</v>
      </c>
      <c r="H8" s="34"/>
      <c r="I8" s="35"/>
      <c r="J8" s="35"/>
      <c r="K8" s="36"/>
      <c r="M8" s="34" t="e">
        <f t="array" aca="1" ref="M8:P8" ca="1">RegRank(B6:E18,A6:A18,H8:K8)</f>
        <v>#NAME?</v>
      </c>
      <c r="N8" s="35" t="e">
        <f ca="1"/>
        <v>#NAME?</v>
      </c>
      <c r="O8" s="35" t="e">
        <f ca="1"/>
        <v>#NAME?</v>
      </c>
      <c r="P8" s="36" t="e">
        <f ca="1"/>
        <v>#NAME?</v>
      </c>
      <c r="R8" s="34" t="e">
        <f ca="1">MIN(M8:P8)</f>
        <v>#NAME?</v>
      </c>
      <c r="S8" s="36" t="e">
        <f ca="1">MATCH(R8,M8:P8,0)</f>
        <v>#NAME?</v>
      </c>
      <c r="U8" t="s">
        <v>22</v>
      </c>
      <c r="V8" t="e">
        <f ca="1">1-(1-V7)*(V10-1)/(V10-V14-1)</f>
        <v>#NAME?</v>
      </c>
      <c r="X8" s="21" t="s">
        <v>23</v>
      </c>
      <c r="Y8" s="21" t="e">
        <f ca="1">V10*LN(W15/V10)+(V14+1)*LN(V10)</f>
        <v>#NAME?</v>
      </c>
    </row>
    <row r="9" spans="1:27">
      <c r="A9" s="6">
        <v>53.8</v>
      </c>
      <c r="B9">
        <v>24</v>
      </c>
      <c r="C9">
        <v>10</v>
      </c>
      <c r="D9">
        <v>51</v>
      </c>
      <c r="E9">
        <v>16</v>
      </c>
      <c r="G9" t="s">
        <v>15</v>
      </c>
      <c r="H9" s="37" t="e">
        <f ca="1">IF($S8=H$7,H$7,IF(H8="","",H8))</f>
        <v>#NAME?</v>
      </c>
      <c r="I9" t="e">
        <f ca="1">IF($S8=I$7,I$7,IF(I8="","",I8))</f>
        <v>#NAME?</v>
      </c>
      <c r="J9" t="e">
        <f ca="1">IF($S8=J$7,J$7,IF(J8="","",J8))</f>
        <v>#NAME?</v>
      </c>
      <c r="K9" s="38" t="e">
        <f ca="1">IF($S8=K$7,K$7,IF(K8="","",K8))</f>
        <v>#NAME?</v>
      </c>
      <c r="M9" s="37" t="e">
        <f t="array" aca="1" ref="M9:P9" ca="1">RegCoeffP(B6:E18,A6:A18,H9:K9)</f>
        <v>#NAME?</v>
      </c>
      <c r="N9" t="e">
        <f ca="1"/>
        <v>#NAME?</v>
      </c>
      <c r="O9" t="e">
        <f ca="1"/>
        <v>#NAME?</v>
      </c>
      <c r="P9" s="38" t="e">
        <f ca="1"/>
        <v>#NAME?</v>
      </c>
      <c r="R9" s="37"/>
      <c r="S9" s="38"/>
      <c r="U9" t="s">
        <v>25</v>
      </c>
      <c r="V9" t="e">
        <f ca="1">SQRT(X15)</f>
        <v>#NAME?</v>
      </c>
    </row>
    <row r="10" spans="1:27">
      <c r="A10" s="6">
        <v>57.95</v>
      </c>
      <c r="B10">
        <v>13</v>
      </c>
      <c r="C10">
        <v>7</v>
      </c>
      <c r="D10">
        <v>32</v>
      </c>
      <c r="E10">
        <v>37</v>
      </c>
      <c r="G10" t="s">
        <v>18</v>
      </c>
      <c r="H10" s="37" t="e">
        <f ca="1">IF(M$9&gt;=$H5,"",IF(H9="","",H9))</f>
        <v>#NAME?</v>
      </c>
      <c r="I10" t="e">
        <f ca="1">IF(N$9&gt;=$H5,"",IF(I9="","",I9))</f>
        <v>#NAME?</v>
      </c>
      <c r="J10" t="e">
        <f ca="1">IF(O$9&gt;=$H5,"",IF(J9="","",J9))</f>
        <v>#NAME?</v>
      </c>
      <c r="K10" s="38" t="e">
        <f ca="1">IF(P$9&gt;=$H5,"",IF(K9="","",K9))</f>
        <v>#NAME?</v>
      </c>
      <c r="M10" s="37" t="e">
        <f t="array" aca="1" ref="M10:P10" ca="1">RegRank(B6:E18,A6:A18,H10:K10)</f>
        <v>#NAME?</v>
      </c>
      <c r="N10" t="e">
        <f ca="1"/>
        <v>#NAME?</v>
      </c>
      <c r="O10" t="e">
        <f ca="1"/>
        <v>#NAME?</v>
      </c>
      <c r="P10" s="38" t="e">
        <f ca="1"/>
        <v>#NAME?</v>
      </c>
      <c r="R10" s="37" t="e">
        <f ca="1">MIN(M10:P10)</f>
        <v>#NAME?</v>
      </c>
      <c r="S10" s="38" t="e">
        <f ca="1">MATCH(R10,M10:P10,0)</f>
        <v>#NAME?</v>
      </c>
      <c r="U10" s="21" t="s">
        <v>27</v>
      </c>
      <c r="V10" s="21">
        <f>COUNT(A6:A18)</f>
        <v>13</v>
      </c>
    </row>
    <row r="11" spans="1:27">
      <c r="A11" s="6">
        <v>64.599999999999994</v>
      </c>
      <c r="B11">
        <v>21</v>
      </c>
      <c r="C11">
        <v>11</v>
      </c>
      <c r="D11">
        <v>18</v>
      </c>
      <c r="E11">
        <v>40</v>
      </c>
      <c r="G11" t="s">
        <v>21</v>
      </c>
      <c r="H11" s="37" t="e">
        <f ca="1">IF($S10=H$7,H$7,IF(H10="","",H10))</f>
        <v>#NAME?</v>
      </c>
      <c r="I11" t="e">
        <f ca="1">IF($S10=I$7,I$7,IF(I10="","",I10))</f>
        <v>#NAME?</v>
      </c>
      <c r="J11" t="e">
        <f ca="1">IF($S10=J$7,J$7,IF(J10="","",J10))</f>
        <v>#NAME?</v>
      </c>
      <c r="K11" s="38" t="e">
        <f ca="1">IF($S10=K$7,K$7,IF(K10="","",K10))</f>
        <v>#NAME?</v>
      </c>
      <c r="M11" s="37" t="e">
        <f t="array" aca="1" ref="M11:P11" ca="1">RegCoeffP(B6:E18,A6:A18,H11:K11)</f>
        <v>#NAME?</v>
      </c>
      <c r="N11" t="e">
        <f ca="1"/>
        <v>#NAME?</v>
      </c>
      <c r="O11" t="e">
        <f ca="1"/>
        <v>#NAME?</v>
      </c>
      <c r="P11" s="38" t="e">
        <f ca="1"/>
        <v>#NAME?</v>
      </c>
      <c r="R11" s="37"/>
      <c r="S11" s="38"/>
    </row>
    <row r="12" spans="1:27" ht="15" thickBot="1">
      <c r="A12" s="6">
        <v>61.35</v>
      </c>
      <c r="B12">
        <v>5</v>
      </c>
      <c r="C12">
        <v>22</v>
      </c>
      <c r="D12">
        <v>1</v>
      </c>
      <c r="E12">
        <v>56</v>
      </c>
      <c r="G12" t="s">
        <v>24</v>
      </c>
      <c r="H12" s="37" t="e">
        <f ca="1">IF(M$11&gt;=$H5,"",IF(H11="","",H11))</f>
        <v>#NAME?</v>
      </c>
      <c r="I12" t="e">
        <f ca="1">IF(N$11&gt;=$H5,"",IF(I11="","",I11))</f>
        <v>#NAME?</v>
      </c>
      <c r="J12" t="e">
        <f ca="1">IF(O$11&gt;=$H5,"",IF(J11="","",J11))</f>
        <v>#NAME?</v>
      </c>
      <c r="K12" s="38" t="e">
        <f ca="1">IF(P$11&gt;=$H5,"",IF(K11="","",K11))</f>
        <v>#NAME?</v>
      </c>
      <c r="M12" s="37" t="e">
        <f t="array" aca="1" ref="M12:P12" ca="1">RegRank(B6:E18,A6:A18,H12:K12)</f>
        <v>#NAME?</v>
      </c>
      <c r="N12" t="e">
        <f ca="1"/>
        <v>#NAME?</v>
      </c>
      <c r="O12" t="e">
        <f ca="1"/>
        <v>#NAME?</v>
      </c>
      <c r="P12" s="38" t="e">
        <f ca="1"/>
        <v>#NAME?</v>
      </c>
      <c r="R12" s="37" t="e">
        <f ca="1">MIN(M12:P12)</f>
        <v>#NAME?</v>
      </c>
      <c r="S12" s="38" t="e">
        <f ca="1">MATCH(R12,M12:P12,0)</f>
        <v>#NAME?</v>
      </c>
      <c r="U12" t="s">
        <v>29</v>
      </c>
      <c r="Y12" s="5" t="s">
        <v>30</v>
      </c>
      <c r="Z12" s="5">
        <v>0.05</v>
      </c>
    </row>
    <row r="13" spans="1:27" ht="15" thickTop="1">
      <c r="A13" s="6">
        <v>46.25</v>
      </c>
      <c r="B13">
        <v>2</v>
      </c>
      <c r="C13">
        <v>29</v>
      </c>
      <c r="D13">
        <v>47</v>
      </c>
      <c r="E13">
        <v>16</v>
      </c>
      <c r="G13" t="s">
        <v>26</v>
      </c>
      <c r="H13" s="37" t="e">
        <f ca="1">IF($S12=H$7,H$7,IF(H12="","",H12))</f>
        <v>#NAME?</v>
      </c>
      <c r="I13" t="e">
        <f ca="1">IF($S12=I$7,I$7,IF(I12="","",I12))</f>
        <v>#NAME?</v>
      </c>
      <c r="J13" t="e">
        <f ca="1">IF($S12=J$7,J$7,IF(J12="","",J12))</f>
        <v>#NAME?</v>
      </c>
      <c r="K13" s="38" t="e">
        <f ca="1">IF($S12=K$7,K$7,IF(K12="","",K12))</f>
        <v>#NAME?</v>
      </c>
      <c r="M13" s="37" t="e">
        <f t="array" aca="1" ref="M13:P13" ca="1">RegCoeffP(B6:E18,A6:A18,H13:K13)</f>
        <v>#NAME?</v>
      </c>
      <c r="N13" t="e">
        <f ca="1"/>
        <v>#NAME?</v>
      </c>
      <c r="O13" t="e">
        <f ca="1"/>
        <v>#NAME?</v>
      </c>
      <c r="P13" s="38" t="e">
        <f ca="1"/>
        <v>#NAME?</v>
      </c>
      <c r="R13" s="37"/>
      <c r="S13" s="38"/>
      <c r="U13" s="27"/>
      <c r="V13" s="27" t="s">
        <v>31</v>
      </c>
      <c r="W13" s="27" t="s">
        <v>32</v>
      </c>
      <c r="X13" s="27" t="s">
        <v>33</v>
      </c>
      <c r="Y13" s="27" t="s">
        <v>34</v>
      </c>
      <c r="Z13" s="27" t="s">
        <v>35</v>
      </c>
      <c r="AA13" s="27" t="s">
        <v>36</v>
      </c>
    </row>
    <row r="14" spans="1:27">
      <c r="A14" s="6">
        <v>56.55</v>
      </c>
      <c r="B14">
        <v>3</v>
      </c>
      <c r="C14">
        <v>24</v>
      </c>
      <c r="D14">
        <v>18</v>
      </c>
      <c r="E14">
        <v>39</v>
      </c>
      <c r="G14" t="s">
        <v>28</v>
      </c>
      <c r="H14" s="39" t="e">
        <f ca="1">IF(M$13&gt;=$H5,"",IF(H13="","",H13))</f>
        <v>#NAME?</v>
      </c>
      <c r="I14" s="40" t="e">
        <f ca="1">IF(N$13&gt;=$H5,"",IF(I13="","",I13))</f>
        <v>#NAME?</v>
      </c>
      <c r="J14" s="40" t="e">
        <f ca="1">IF(O$13&gt;=$H5,"",IF(J13="","",J13))</f>
        <v>#NAME?</v>
      </c>
      <c r="K14" s="41" t="e">
        <f ca="1">IF(P$13&gt;=$H5,"",IF(K13="","",K13))</f>
        <v>#NAME?</v>
      </c>
      <c r="M14" s="39" t="e">
        <f t="array" aca="1" ref="M14:P14" ca="1">RegRank(B6:E18,A6:A18,H14:K14)</f>
        <v>#NAME?</v>
      </c>
      <c r="N14" s="40" t="e">
        <f ca="1"/>
        <v>#NAME?</v>
      </c>
      <c r="O14" s="40" t="e">
        <f ca="1"/>
        <v>#NAME?</v>
      </c>
      <c r="P14" s="41" t="e">
        <f ca="1"/>
        <v>#NAME?</v>
      </c>
      <c r="R14" s="39" t="e">
        <f ca="1">MIN(M14:P14)</f>
        <v>#NAME?</v>
      </c>
      <c r="S14" s="41" t="e">
        <f ca="1">MATCH(R14,M14:P14,0)</f>
        <v>#NAME?</v>
      </c>
      <c r="U14" t="s">
        <v>37</v>
      </c>
      <c r="V14">
        <f ca="1">COUNT(H14:K14)</f>
        <v>0</v>
      </c>
      <c r="W14" t="e">
        <f ca="1">DEVSQ(MMULT(DEsign(SelectCols(B6:E18,H14:K14)),V19:V21))</f>
        <v>#NAME?</v>
      </c>
      <c r="X14" t="e">
        <f ca="1">W14/V14</f>
        <v>#NAME?</v>
      </c>
      <c r="Y14" t="e">
        <f ca="1">X14/X15</f>
        <v>#NAME?</v>
      </c>
      <c r="Z14" t="e">
        <f ca="1">FDIST(Y14,V14,V15)</f>
        <v>#NAME?</v>
      </c>
      <c r="AA14" s="5" t="e">
        <f ca="1">IF(Z14&lt;Z12,"yes","no")</f>
        <v>#NAME?</v>
      </c>
    </row>
    <row r="15" spans="1:27">
      <c r="A15" s="6">
        <v>67.95</v>
      </c>
      <c r="B15">
        <v>41</v>
      </c>
      <c r="C15">
        <v>4</v>
      </c>
      <c r="D15">
        <v>23</v>
      </c>
      <c r="E15">
        <v>32</v>
      </c>
      <c r="U15" t="s">
        <v>38</v>
      </c>
      <c r="V15">
        <f ca="1">V16-V14</f>
        <v>12</v>
      </c>
      <c r="W15" t="e">
        <f ca="1">W16-W14</f>
        <v>#NAME?</v>
      </c>
      <c r="X15" t="e">
        <f ca="1">W15/V15</f>
        <v>#NAME?</v>
      </c>
    </row>
    <row r="16" spans="1:27">
      <c r="A16" s="6">
        <v>51.9</v>
      </c>
      <c r="B16">
        <v>1</v>
      </c>
      <c r="C16">
        <v>31</v>
      </c>
      <c r="D16">
        <v>34</v>
      </c>
      <c r="E16">
        <v>25</v>
      </c>
      <c r="U16" s="21" t="s">
        <v>39</v>
      </c>
      <c r="V16" s="21">
        <f>V10-1</f>
        <v>12</v>
      </c>
      <c r="W16" s="21">
        <f>DEVSQ(A6:A18)</f>
        <v>678.94076923076943</v>
      </c>
      <c r="X16" s="21"/>
      <c r="Y16" s="21"/>
      <c r="Z16" s="21"/>
      <c r="AA16" s="21"/>
    </row>
    <row r="17" spans="1:28" ht="15" thickBot="1">
      <c r="A17" s="6">
        <v>66.650000000000006</v>
      </c>
      <c r="B17">
        <v>21</v>
      </c>
      <c r="C17">
        <v>11</v>
      </c>
      <c r="D17">
        <v>5</v>
      </c>
      <c r="E17">
        <v>51</v>
      </c>
    </row>
    <row r="18" spans="1:28" ht="15" thickTop="1">
      <c r="A18" s="29">
        <v>64.7</v>
      </c>
      <c r="B18" s="21">
        <v>18</v>
      </c>
      <c r="C18" s="21">
        <v>10</v>
      </c>
      <c r="D18" s="21">
        <v>5</v>
      </c>
      <c r="E18" s="21">
        <v>53</v>
      </c>
      <c r="U18" s="27"/>
      <c r="V18" s="27" t="s">
        <v>40</v>
      </c>
      <c r="W18" s="27" t="s">
        <v>41</v>
      </c>
      <c r="X18" s="27" t="s">
        <v>42</v>
      </c>
      <c r="Y18" s="27" t="s">
        <v>35</v>
      </c>
      <c r="Z18" s="27" t="s">
        <v>43</v>
      </c>
      <c r="AA18" s="27" t="s">
        <v>44</v>
      </c>
      <c r="AB18" s="27" t="s">
        <v>45</v>
      </c>
    </row>
    <row r="19" spans="1:28">
      <c r="U19" t="s">
        <v>46</v>
      </c>
      <c r="V19" t="e">
        <f t="array" aca="1" ref="V19:W21" ca="1">RegCoeff(SelectCols(B6:E18,H14:K14),A6:A18)</f>
        <v>#NAME?</v>
      </c>
      <c r="W19" t="e">
        <f ca="1"/>
        <v>#NAME?</v>
      </c>
      <c r="X19" t="e">
        <f ca="1">V19/W19</f>
        <v>#NAME?</v>
      </c>
      <c r="Y19" t="e">
        <f ca="1">TDIST(ABS(X19),$V$15,2)</f>
        <v>#NAME?</v>
      </c>
      <c r="Z19" t="e">
        <f ca="1">V19-TINV(Z$12,$V$15)*W19</f>
        <v>#NAME?</v>
      </c>
      <c r="AA19" t="e">
        <f ca="1">V19+TINV(Z$12,$V$15)*W19</f>
        <v>#NAME?</v>
      </c>
    </row>
    <row r="20" spans="1:28">
      <c r="U20" t="e">
        <f t="array" aca="1" ref="U20:U21" ca="1">TRANSPOSE(SelectCols(B5:E5,H14:K14))</f>
        <v>#NAME?</v>
      </c>
      <c r="V20" t="e">
        <f ca="1"/>
        <v>#NAME?</v>
      </c>
      <c r="W20" t="e">
        <f ca="1"/>
        <v>#NAME?</v>
      </c>
      <c r="X20" t="e">
        <f ca="1">V20/W20</f>
        <v>#NAME?</v>
      </c>
      <c r="Y20" t="e">
        <f ca="1">TDIST(ABS(X20),$V$15,2)</f>
        <v>#NAME?</v>
      </c>
      <c r="Z20" t="e">
        <f ca="1">V20-TINV(Z$12,$V$15)*W20</f>
        <v>#NAME?</v>
      </c>
      <c r="AA20" t="e">
        <f ca="1">V20+TINV(Z$12,$V$15)*W20</f>
        <v>#NAME?</v>
      </c>
      <c r="AB20" t="e">
        <f t="array" aca="1" ref="AB20" ca="1">VIF(SelectCols(B6:E18,H14:K14),1)</f>
        <v>#NAME?</v>
      </c>
    </row>
    <row r="21" spans="1:28">
      <c r="U21" s="21" t="e">
        <f ca="1"/>
        <v>#NAME?</v>
      </c>
      <c r="V21" s="21" t="e">
        <f ca="1"/>
        <v>#NAME?</v>
      </c>
      <c r="W21" s="21" t="e">
        <f ca="1"/>
        <v>#NAME?</v>
      </c>
      <c r="X21" s="21" t="e">
        <f ca="1">V21/W21</f>
        <v>#NAME?</v>
      </c>
      <c r="Y21" s="21" t="e">
        <f ca="1">TDIST(ABS(X21),$V$15,2)</f>
        <v>#NAME?</v>
      </c>
      <c r="Z21" s="21" t="e">
        <f ca="1">V21-TINV(Z$12,$V$15)*W21</f>
        <v>#NAME?</v>
      </c>
      <c r="AA21" s="21" t="e">
        <f ca="1">V21+TINV(Z$12,$V$15)*W21</f>
        <v>#NAME?</v>
      </c>
      <c r="AB21" s="21" t="e">
        <f t="array" aca="1" ref="AB21" ca="1">VIF(SelectCols(B6:E18,H14:K14),2)</f>
        <v>#NAME?</v>
      </c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Stepwise 1</vt:lpstr>
      <vt:lpstr>Stepwise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2025-10-15T18:02:03Z</dcterms:created>
  <dcterms:modified xsi:type="dcterms:W3CDTF">2025-10-15T18:05:23Z</dcterms:modified>
</cp:coreProperties>
</file>