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88" documentId="8_{8BDC189C-38EE-4DEE-B680-97A2B5E0FE9F}" xr6:coauthVersionLast="47" xr6:coauthVersionMax="47" xr10:uidLastSave="{F1590850-2E53-47AB-A3B5-D072CAAA77BD}"/>
  <bookViews>
    <workbookView xWindow="-110" yWindow="-110" windowWidth="19420" windowHeight="10300" xr2:uid="{7CAB52F5-0A22-40D0-8E8B-E22815F03A51}"/>
  </bookViews>
  <sheets>
    <sheet name="Title" sheetId="3" r:id="rId1"/>
    <sheet name="Ex 1" sheetId="1" r:id="rId2"/>
    <sheet name="Ex 2" sheetId="2" r:id="rId3"/>
    <sheet name="Ex 2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" l="1" a="1"/>
  <c r="F15" i="4" s="1"/>
  <c r="F11" i="4"/>
  <c r="F9" i="4" a="1"/>
  <c r="F10" i="4" s="1"/>
  <c r="P21" i="1"/>
  <c r="P20" i="1"/>
  <c r="K21" i="1"/>
  <c r="J21" i="1"/>
  <c r="J19" i="1" a="1"/>
  <c r="K20" i="1" s="1"/>
  <c r="E16" i="1" a="1"/>
  <c r="E16" i="1" s="1"/>
  <c r="K14" i="1"/>
  <c r="G11" i="2"/>
  <c r="G10" i="2"/>
  <c r="F11" i="2"/>
  <c r="F10" i="2"/>
  <c r="C17" i="4"/>
  <c r="B17" i="4"/>
  <c r="A17" i="4"/>
  <c r="C16" i="4"/>
  <c r="B16" i="4"/>
  <c r="A16" i="4"/>
  <c r="G6" i="4"/>
  <c r="F6" i="4"/>
  <c r="G5" i="4"/>
  <c r="F5" i="4"/>
  <c r="G4" i="4"/>
  <c r="F4" i="4"/>
  <c r="F5" i="2"/>
  <c r="G5" i="2"/>
  <c r="F6" i="2"/>
  <c r="G6" i="2"/>
  <c r="G4" i="2"/>
  <c r="F4" i="2"/>
  <c r="F9" i="4" l="1"/>
  <c r="J19" i="1"/>
  <c r="K19" i="1"/>
  <c r="F13" i="4"/>
  <c r="J20" i="1"/>
  <c r="O20" i="1" s="1"/>
  <c r="F14" i="4"/>
  <c r="B16" i="2"/>
  <c r="C16" i="2"/>
  <c r="B17" i="2"/>
  <c r="C17" i="2"/>
  <c r="A17" i="2"/>
  <c r="A16" i="2"/>
  <c r="L20" i="1"/>
  <c r="L21" i="1"/>
  <c r="M21" i="1" s="1"/>
  <c r="N21" i="1"/>
  <c r="O21" i="1"/>
  <c r="O19" i="1"/>
  <c r="N19" i="1"/>
  <c r="L19" i="1"/>
  <c r="I20" i="1" a="1"/>
  <c r="I20" i="1"/>
  <c r="I21" i="1"/>
  <c r="K16" i="1"/>
  <c r="J16" i="1"/>
  <c r="J15" i="1" s="1"/>
  <c r="N20" i="1" s="1"/>
  <c r="J14" i="1"/>
  <c r="J10" i="1"/>
  <c r="M20" i="1" l="1"/>
  <c r="M19" i="1"/>
  <c r="F4" i="1" a="1"/>
  <c r="F4" i="1"/>
  <c r="F5" i="1"/>
  <c r="F6" i="1"/>
  <c r="F7" i="1"/>
  <c r="F8" i="1"/>
  <c r="F9" i="1"/>
  <c r="F10" i="1"/>
  <c r="F11" i="1"/>
  <c r="F12" i="1"/>
  <c r="F13" i="1"/>
  <c r="F14" i="1"/>
  <c r="G4" i="1" a="1"/>
  <c r="G4" i="1"/>
  <c r="G5" i="1"/>
  <c r="G6" i="1"/>
  <c r="G7" i="1"/>
  <c r="G8" i="1"/>
  <c r="G9" i="1"/>
  <c r="G10" i="1"/>
  <c r="G11" i="1"/>
  <c r="G12" i="1"/>
  <c r="G13" i="1"/>
  <c r="G14" i="1"/>
  <c r="E4" i="1" a="1"/>
  <c r="E4" i="1" s="1"/>
  <c r="E14" i="1" l="1"/>
  <c r="E13" i="1"/>
  <c r="E12" i="1"/>
  <c r="E11" i="1"/>
  <c r="E10" i="1"/>
  <c r="E9" i="1"/>
  <c r="E8" i="1"/>
  <c r="E7" i="1"/>
  <c r="E6" i="1"/>
  <c r="E5" i="1"/>
  <c r="L14" i="1" l="1"/>
  <c r="K15" i="1"/>
  <c r="M6" i="1" s="1"/>
  <c r="M7" i="1" s="1"/>
  <c r="J7" i="1"/>
  <c r="J8" i="1" s="1"/>
  <c r="M8" i="1" l="1"/>
  <c r="L15" i="1"/>
  <c r="M14" i="1" s="1"/>
  <c r="N14" i="1" s="1"/>
  <c r="O14" i="1" s="1"/>
  <c r="J6" i="1"/>
  <c r="J9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<sst xmlns="http://schemas.openxmlformats.org/spreadsheetml/2006/main" count="119" uniqueCount="45">
  <si>
    <t xml:space="preserve">Multiple Regression </t>
  </si>
  <si>
    <t>Color</t>
  </si>
  <si>
    <t>Quality</t>
  </si>
  <si>
    <t>Price</t>
  </si>
  <si>
    <t>Regression Analysis</t>
  </si>
  <si>
    <t>OVERALL FIT</t>
  </si>
  <si>
    <t>Multiple R</t>
  </si>
  <si>
    <t>R Square</t>
  </si>
  <si>
    <t>Adjusted R Square</t>
  </si>
  <si>
    <t>Standard Error</t>
  </si>
  <si>
    <t>Observations</t>
  </si>
  <si>
    <t>AIC</t>
  </si>
  <si>
    <t>AICc</t>
  </si>
  <si>
    <t>SBC</t>
  </si>
  <si>
    <t>ANOVA</t>
  </si>
  <si>
    <t>Alpha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</si>
  <si>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</si>
  <si>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</si>
  <si>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</si>
  <si>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</si>
  <si>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</si>
  <si>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</si>
  <si>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</si>
  <si>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</si>
  <si>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</si>
  <si>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coeff</t>
  </si>
  <si>
    <t>std err</t>
  </si>
  <si>
    <t>t stat</t>
  </si>
  <si>
    <t>lower</t>
  </si>
  <si>
    <t>upper</t>
  </si>
  <si>
    <t>vif</t>
  </si>
  <si>
    <t>Intercept</t>
  </si>
  <si>
    <t>Standardized</t>
  </si>
  <si>
    <t>Real Statistics Using Excel</t>
  </si>
  <si>
    <t>Updated</t>
  </si>
  <si>
    <t>Copyright © 2013 - 2025 Charles Zaiontz</t>
  </si>
  <si>
    <t>Standardized Regression Coefficients</t>
  </si>
  <si>
    <t>SUMMARY OUTPUT</t>
  </si>
  <si>
    <t>Regression Statistics</t>
  </si>
  <si>
    <t>Significance F</t>
  </si>
  <si>
    <t>Coefficients</t>
  </si>
  <si>
    <t>t Stat</t>
  </si>
  <si>
    <t>P-value</t>
  </si>
  <si>
    <t>Lower 95%</t>
  </si>
  <si>
    <t>Upper 95.0%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</si>
</sst>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15" fontId="0" fillId="0" borderId="0" xfId="0" applyNumberFormat="1"/>
    <xf numFmtId="0" fontId="3" fillId="0" borderId="0" xfId="0" applyFont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Continuous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3EC7-0498-49C6-B4FF-35F53D338C1F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33</v>
      </c>
    </row>
    <row r="2" spans="1:2" x14ac:dyDescent="0.35">
      <c r="A2" t="s">
        <v>36</v>
      </c>
    </row>
    <row r="4" spans="1:2" x14ac:dyDescent="0.35">
      <c r="A4" t="s">
        <v>34</v>
      </c>
      <c r="B4" s="10">
        <v>45945</v>
      </c>
    </row>
    <row r="6" spans="1:2" x14ac:dyDescent="0.35">
      <c r="A6" s="1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EC14-8B30-4EC9-8875-2CD71FB2061F}">
  <dimension ref="A1:P21"/>
  <sheetViews>
    <sheetView workbookViewId="0"/>
  </sheetViews>
  <sheetFormatPr defaultRowHeight="14.5" x14ac:dyDescent="0.35"/>
  <cols>
    <col min="1" max="3" width="7.54296875" customWidth="1"/>
    <col min="9" max="9" width="16.36328125" customWidth="1"/>
  </cols>
  <sheetData>
    <row r="1" spans="1:15" x14ac:dyDescent="0.35">
      <c r="A1" s="1" t="s">
        <v>0</v>
      </c>
    </row>
    <row r="3" spans="1:15" x14ac:dyDescent="0.35">
      <c r="A3" s="2" t="s">
        <v>1</v>
      </c>
      <c r="B3" s="2" t="s">
        <v>2</v>
      </c>
      <c r="C3" s="2" t="s">
        <v>3</v>
      </c>
      <c r="E3" s="2" t="s">
        <v>1</v>
      </c>
      <c r="F3" s="2" t="s">
        <v>2</v>
      </c>
      <c r="G3" s="2" t="s">
        <v>3</v>
      </c>
      <c r="I3" t="s">
        <v>4</v>
      </c>
    </row>
    <row r="4" spans="1:15" x14ac:dyDescent="0.35">
      <c r="A4" s="3">
        <v>7</v>
      </c>
      <c r="B4" s="3">
        <v>5</v>
      </c>
      <c r="C4" s="3">
        <v>65</v>
      </c>
      <c r="E4">
        <f t="array" ref="E4:E14">STANDARDIZE(A4:A14,AVERAGE(A4:A14),_xlfn.STDEV.S(A4:A14))</f>
        <v>0.41522739926869984</v>
      </c>
      <c r="F4">
        <f t="array" ref="F4:F14">STANDARDIZE(B4:B14,AVERAGE(B4:B14),_xlfn.STDEV.S(B4:B14))</f>
        <v>0.27852424952911664</v>
      </c>
      <c r="G4">
        <f t="array" ref="G4:G14">STANDARDIZE(C4:C14,AVERAGE(C4:C14),_xlfn.STDEV.S(C4:C14))</f>
        <v>1.3073233984831043</v>
      </c>
    </row>
    <row r="5" spans="1:15" ht="15" thickBot="1" x14ac:dyDescent="0.4">
      <c r="A5" s="3">
        <v>3</v>
      </c>
      <c r="B5" s="3">
        <v>7</v>
      </c>
      <c r="C5" s="3">
        <v>38</v>
      </c>
      <c r="E5">
        <v>-1.2456821978060995</v>
      </c>
      <c r="F5">
        <v>1.0444659357341872</v>
      </c>
      <c r="G5">
        <v>-0.67367175125915046</v>
      </c>
      <c r="I5" s="6" t="s">
        <v>5</v>
      </c>
      <c r="J5" s="6"/>
      <c r="L5" s="6"/>
      <c r="M5" s="6"/>
    </row>
    <row r="6" spans="1:15" ht="15" thickTop="1" x14ac:dyDescent="0.35">
      <c r="A6" s="3">
        <v>5</v>
      </c>
      <c r="B6" s="3">
        <v>8</v>
      </c>
      <c r="C6" s="3">
        <v>51</v>
      </c>
      <c r="E6">
        <v>-0.41522739926869984</v>
      </c>
      <c r="F6">
        <v>1.4274367788367224</v>
      </c>
      <c r="G6">
        <v>0.28014072824637959</v>
      </c>
      <c r="I6" t="s">
        <v>6</v>
      </c>
      <c r="J6" t="e">
        <f ca="1">SQRT(J7)</f>
        <v>#NAME?</v>
      </c>
      <c r="L6" t="s">
        <v>11</v>
      </c>
      <c r="M6" t="e">
        <f ca="1">J10*LN(K15/J10)+2*(J14+1)</f>
        <v>#NAME?</v>
      </c>
    </row>
    <row r="7" spans="1:15" x14ac:dyDescent="0.35">
      <c r="A7" s="3">
        <v>8</v>
      </c>
      <c r="B7" s="3">
        <v>1</v>
      </c>
      <c r="C7" s="3">
        <v>38</v>
      </c>
      <c r="E7">
        <v>0.83045479853739967</v>
      </c>
      <c r="F7">
        <v>-1.2533591228810244</v>
      </c>
      <c r="G7">
        <v>-0.67367175125915046</v>
      </c>
      <c r="I7" t="s">
        <v>7</v>
      </c>
      <c r="J7" t="e">
        <f ca="1">K14/K16</f>
        <v>#NAME?</v>
      </c>
      <c r="L7" t="s">
        <v>12</v>
      </c>
      <c r="M7" t="e">
        <f ca="1">M6+2*(J14+2)*(J14+3)/(J10-J14-3)</f>
        <v>#NAME?</v>
      </c>
    </row>
    <row r="8" spans="1:15" x14ac:dyDescent="0.35">
      <c r="A8" s="3">
        <v>9</v>
      </c>
      <c r="B8" s="3">
        <v>3</v>
      </c>
      <c r="C8" s="3">
        <v>55</v>
      </c>
      <c r="E8">
        <v>1.2456821978060995</v>
      </c>
      <c r="F8">
        <v>-0.48741743667595389</v>
      </c>
      <c r="G8">
        <v>0.57362149117115813</v>
      </c>
      <c r="I8" t="s">
        <v>8</v>
      </c>
      <c r="J8" t="e">
        <f ca="1">1-(1-J7)*(J10-1)/(J10-J14-1)</f>
        <v>#NAME?</v>
      </c>
      <c r="L8" s="5" t="s">
        <v>13</v>
      </c>
      <c r="M8" s="5" t="e">
        <f ca="1">J10*LN(K15/J10)+(J14+1)*LN(J10)</f>
        <v>#NAME?</v>
      </c>
    </row>
    <row r="9" spans="1:15" x14ac:dyDescent="0.35">
      <c r="A9" s="3">
        <v>5</v>
      </c>
      <c r="B9" s="3">
        <v>4</v>
      </c>
      <c r="C9" s="3">
        <v>43</v>
      </c>
      <c r="E9">
        <v>-0.41522739926869984</v>
      </c>
      <c r="F9">
        <v>-0.10444659357341862</v>
      </c>
      <c r="G9">
        <v>-0.30682079760317738</v>
      </c>
      <c r="I9" t="s">
        <v>9</v>
      </c>
      <c r="J9" t="e">
        <f ca="1">SQRT(L15)</f>
        <v>#NAME?</v>
      </c>
    </row>
    <row r="10" spans="1:15" x14ac:dyDescent="0.35">
      <c r="A10" s="3">
        <v>4</v>
      </c>
      <c r="B10" s="3">
        <v>0</v>
      </c>
      <c r="C10" s="3">
        <v>25</v>
      </c>
      <c r="E10">
        <v>-0.83045479853739967</v>
      </c>
      <c r="F10">
        <v>-1.6363299659835597</v>
      </c>
      <c r="G10">
        <v>-1.6274842307646806</v>
      </c>
      <c r="I10" s="5" t="s">
        <v>10</v>
      </c>
      <c r="J10" s="5">
        <f>COUNT(G4:G14)</f>
        <v>11</v>
      </c>
    </row>
    <row r="11" spans="1:15" x14ac:dyDescent="0.35">
      <c r="A11" s="3">
        <v>2</v>
      </c>
      <c r="B11" s="3">
        <v>6</v>
      </c>
      <c r="C11" s="3">
        <v>33</v>
      </c>
      <c r="E11">
        <v>-1.6609095970747993</v>
      </c>
      <c r="F11">
        <v>0.66149509263165196</v>
      </c>
      <c r="G11">
        <v>-1.0405227049151236</v>
      </c>
    </row>
    <row r="12" spans="1:15" ht="15" thickBot="1" x14ac:dyDescent="0.4">
      <c r="A12" s="3">
        <v>8</v>
      </c>
      <c r="B12" s="3">
        <v>7</v>
      </c>
      <c r="C12" s="3">
        <v>71</v>
      </c>
      <c r="E12">
        <v>0.83045479853739967</v>
      </c>
      <c r="F12">
        <v>1.0444659357341872</v>
      </c>
      <c r="G12">
        <v>1.7475445428702721</v>
      </c>
      <c r="I12" t="s">
        <v>14</v>
      </c>
      <c r="M12" s="3" t="s">
        <v>15</v>
      </c>
      <c r="N12" s="3">
        <v>0.05</v>
      </c>
    </row>
    <row r="13" spans="1:15" ht="15" thickTop="1" x14ac:dyDescent="0.35">
      <c r="A13" s="3">
        <v>6</v>
      </c>
      <c r="B13" s="3">
        <v>4</v>
      </c>
      <c r="C13" s="3">
        <v>51</v>
      </c>
      <c r="E13">
        <v>0</v>
      </c>
      <c r="F13">
        <v>-0.10444659357341862</v>
      </c>
      <c r="G13">
        <v>0.28014072824637959</v>
      </c>
      <c r="I13" s="7"/>
      <c r="J13" s="7" t="s">
        <v>16</v>
      </c>
      <c r="K13" s="7" t="s">
        <v>17</v>
      </c>
      <c r="L13" s="7" t="s">
        <v>18</v>
      </c>
      <c r="M13" s="7" t="s">
        <v>19</v>
      </c>
      <c r="N13" s="7" t="s">
        <v>20</v>
      </c>
      <c r="O13" s="7" t="s">
        <v>21</v>
      </c>
    </row>
    <row r="14" spans="1:15" x14ac:dyDescent="0.35">
      <c r="A14" s="4">
        <v>9</v>
      </c>
      <c r="B14" s="4">
        <v>2</v>
      </c>
      <c r="C14" s="4">
        <v>49</v>
      </c>
      <c r="E14" s="5">
        <v>1.2456821978060995</v>
      </c>
      <c r="F14" s="5">
        <v>-0.8703882797784892</v>
      </c>
      <c r="G14" s="5">
        <v>0.13340034678399038</v>
      </c>
      <c r="I14" t="s">
        <v>22</v>
      </c>
      <c r="J14">
        <f>COUNT(E4:F4)</f>
        <v>2</v>
      </c>
      <c r="K14" t="e">
        <f ca="1">DEVSQ(MMULT(DEsign(E4:F14),J19:J21))</f>
        <v>#NAME?</v>
      </c>
      <c r="L14" t="e">
        <f ca="1">K14/J14</f>
        <v>#NAME?</v>
      </c>
      <c r="M14" t="e">
        <f ca="1">L14/L15</f>
        <v>#NAME?</v>
      </c>
      <c r="N14" t="e">
        <f ca="1">_xlfn.F.DIST.RT(M14,J14,J15)</f>
        <v>#NAME?</v>
      </c>
      <c r="O14" s="3" t="e">
        <f ca="1">IF(N14&lt;N12,"yes","no")</f>
        <v>#NAME?</v>
      </c>
    </row>
    <row r="15" spans="1:15" x14ac:dyDescent="0.35">
      <c r="I15" t="s">
        <v>23</v>
      </c>
      <c r="J15">
        <f>J16-J14</f>
        <v>8</v>
      </c>
      <c r="K15" t="e">
        <f ca="1">K16-K14</f>
        <v>#NAME?</v>
      </c>
      <c r="L15" t="e">
        <f ca="1">K15/J15</f>
        <v>#NAME?</v>
      </c>
    </row>
    <row r="16" spans="1:15" x14ac:dyDescent="0.35">
      <c r="E16" t="e" cm="1">
        <f t="array" aca="1" ref="E16" ca="1">STDCOL(A4:C14)</f>
        <v>#NAME?</v>
      </c>
      <c r="I16" s="5" t="s">
        <v>24</v>
      </c>
      <c r="J16" s="5">
        <f>J10-1</f>
        <v>10</v>
      </c>
      <c r="K16" s="5">
        <f>DEVSQ(G4:G14)</f>
        <v>9.9999999999999982</v>
      </c>
      <c r="L16" s="5"/>
      <c r="M16" s="5"/>
      <c r="N16" s="5"/>
      <c r="O16" s="5"/>
    </row>
    <row r="17" spans="9:16" ht="15" thickBot="1" x14ac:dyDescent="0.4"/>
    <row r="18" spans="9:16" ht="15" thickTop="1" x14ac:dyDescent="0.35">
      <c r="I18" s="7"/>
      <c r="J18" s="7" t="s">
        <v>25</v>
      </c>
      <c r="K18" s="7" t="s">
        <v>26</v>
      </c>
      <c r="L18" s="7" t="s">
        <v>27</v>
      </c>
      <c r="M18" s="7" t="s">
        <v>20</v>
      </c>
      <c r="N18" s="7" t="s">
        <v>28</v>
      </c>
      <c r="O18" s="7" t="s">
        <v>29</v>
      </c>
      <c r="P18" s="7" t="s">
        <v>30</v>
      </c>
    </row>
    <row r="19" spans="9:16" x14ac:dyDescent="0.35">
      <c r="I19" t="s">
        <v>31</v>
      </c>
      <c r="J19" t="e">
        <f t="array" aca="1" ref="J19:K21" ca="1">RegCoeff(E4:F14,G4:G14)</f>
        <v>#NAME?</v>
      </c>
      <c r="K19" t="e">
        <f ca="1"/>
        <v>#NAME?</v>
      </c>
      <c r="L19" t="e">
        <f ca="1">J19/K19</f>
        <v>#NAME?</v>
      </c>
      <c r="M19" t="e">
        <f ca="1">_xlfn.T.DIST.2T(ABS(L19),$J$15)</f>
        <v>#NAME?</v>
      </c>
      <c r="N19" t="e">
        <f ca="1">J19-_xlfn.T.INV.2T(N$12,$J$15)*K19</f>
        <v>#NAME?</v>
      </c>
      <c r="O19" t="e">
        <f ca="1">J19+_xlfn.T.INV.2T(N$12,$J$15)*K19</f>
        <v>#NAME?</v>
      </c>
    </row>
    <row r="20" spans="9:16" x14ac:dyDescent="0.35">
      <c r="I20" t="str">
        <f t="array" ref="I20:I21">TRANSPOSE(E3:F3)</f>
        <v>Color</v>
      </c>
      <c r="J20" t="e">
        <f ca="1"/>
        <v>#NAME?</v>
      </c>
      <c r="K20" t="e">
        <f ca="1"/>
        <v>#NAME?</v>
      </c>
      <c r="L20" t="e">
        <f t="shared" ref="L20:L21" ca="1" si="0">J20/K20</f>
        <v>#NAME?</v>
      </c>
      <c r="M20" t="e">
        <f t="shared" ref="M20:M21" ca="1" si="1">_xlfn.T.DIST.2T(ABS(L20),$J$15)</f>
        <v>#NAME?</v>
      </c>
      <c r="N20" t="e">
        <f t="shared" ref="N20:N21" ca="1" si="2">J20-_xlfn.T.INV.2T(N$12,$J$15)*K20</f>
        <v>#NAME?</v>
      </c>
      <c r="O20" t="e">
        <f t="shared" ref="O20:O21" ca="1" si="3">J20+_xlfn.T.INV.2T(N$12,$J$15)*K20</f>
        <v>#NAME?</v>
      </c>
      <c r="P20" t="e">
        <f ca="1">VIF(E4:F14,1)</f>
        <v>#NAME?</v>
      </c>
    </row>
    <row r="21" spans="9:16" x14ac:dyDescent="0.35">
      <c r="I21" s="5" t="str">
        <v>Quality</v>
      </c>
      <c r="J21" s="5" t="e">
        <f ca="1"/>
        <v>#NAME?</v>
      </c>
      <c r="K21" s="5" t="e">
        <f ca="1"/>
        <v>#NAME?</v>
      </c>
      <c r="L21" s="5" t="e">
        <f t="shared" ca="1" si="0"/>
        <v>#NAME?</v>
      </c>
      <c r="M21" s="5" t="e">
        <f t="shared" ca="1" si="1"/>
        <v>#NAME?</v>
      </c>
      <c r="N21" s="5" t="e">
        <f t="shared" ca="1" si="2"/>
        <v>#NAME?</v>
      </c>
      <c r="O21" s="5" t="e">
        <f t="shared" ca="1" si="3"/>
        <v>#NAME?</v>
      </c>
      <c r="P21" s="5" t="e">
        <f ca="1">VIF(E4:F14,2)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960C-BB6A-44EA-9C18-81984996DC88}">
  <dimension ref="A1:Q19"/>
  <sheetViews>
    <sheetView workbookViewId="0"/>
  </sheetViews>
  <sheetFormatPr defaultRowHeight="14.5" x14ac:dyDescent="0.35"/>
  <cols>
    <col min="1" max="3" width="8.36328125" customWidth="1"/>
    <col min="9" max="9" width="14.81640625" customWidth="1"/>
    <col min="10" max="17" width="12.7265625" customWidth="1"/>
  </cols>
  <sheetData>
    <row r="1" spans="1:17" x14ac:dyDescent="0.35">
      <c r="A1" s="1" t="s">
        <v>0</v>
      </c>
      <c r="I1" t="s">
        <v>37</v>
      </c>
    </row>
    <row r="2" spans="1:17" ht="15" thickBot="1" x14ac:dyDescent="0.4"/>
    <row r="3" spans="1:17" x14ac:dyDescent="0.35">
      <c r="A3" s="2" t="s">
        <v>1</v>
      </c>
      <c r="B3" s="2" t="s">
        <v>2</v>
      </c>
      <c r="C3" s="2" t="s">
        <v>3</v>
      </c>
      <c r="E3" s="8"/>
      <c r="F3" s="2" t="s">
        <v>25</v>
      </c>
      <c r="G3" s="2" t="s">
        <v>26</v>
      </c>
      <c r="I3" s="14" t="s">
        <v>38</v>
      </c>
      <c r="J3" s="14"/>
    </row>
    <row r="4" spans="1:17" x14ac:dyDescent="0.35">
      <c r="A4" s="3">
        <v>7</v>
      </c>
      <c r="B4" s="3">
        <v>5</v>
      </c>
      <c r="C4" s="3">
        <v>65</v>
      </c>
      <c r="E4" t="s">
        <v>31</v>
      </c>
      <c r="F4">
        <f>J17</f>
        <v>1.7514036585681438</v>
      </c>
      <c r="G4">
        <f>K17</f>
        <v>6.9602026710152867</v>
      </c>
      <c r="I4" t="s">
        <v>6</v>
      </c>
      <c r="J4">
        <v>0.92233072739359667</v>
      </c>
    </row>
    <row r="5" spans="1:17" x14ac:dyDescent="0.35">
      <c r="A5" s="3">
        <v>3</v>
      </c>
      <c r="B5" s="3">
        <v>7</v>
      </c>
      <c r="C5" s="3">
        <v>38</v>
      </c>
      <c r="E5" t="s">
        <v>1</v>
      </c>
      <c r="F5">
        <f t="shared" ref="F5:G5" si="0">J18</f>
        <v>4.8952883645113721</v>
      </c>
      <c r="G5">
        <f t="shared" si="0"/>
        <v>0.82022977846272815</v>
      </c>
      <c r="I5" t="s">
        <v>7</v>
      </c>
      <c r="J5">
        <v>0.85069397069440122</v>
      </c>
    </row>
    <row r="6" spans="1:17" x14ac:dyDescent="0.35">
      <c r="A6" s="3">
        <v>5</v>
      </c>
      <c r="B6" s="3">
        <v>8</v>
      </c>
      <c r="C6" s="3">
        <v>51</v>
      </c>
      <c r="E6" s="5" t="s">
        <v>2</v>
      </c>
      <c r="F6" s="5">
        <f t="shared" ref="F6:G6" si="1">J19</f>
        <v>3.7584154829361673</v>
      </c>
      <c r="G6" s="5">
        <f t="shared" si="1"/>
        <v>0.75651098735033695</v>
      </c>
      <c r="I6" t="s">
        <v>8</v>
      </c>
      <c r="J6">
        <v>0.81336746336800148</v>
      </c>
    </row>
    <row r="7" spans="1:17" x14ac:dyDescent="0.35">
      <c r="A7" s="3">
        <v>8</v>
      </c>
      <c r="B7" s="3">
        <v>1</v>
      </c>
      <c r="C7" s="3">
        <v>38</v>
      </c>
      <c r="I7" t="s">
        <v>9</v>
      </c>
      <c r="J7">
        <v>5.8880844651320681</v>
      </c>
    </row>
    <row r="8" spans="1:17" ht="15" thickBot="1" x14ac:dyDescent="0.4">
      <c r="A8" s="3">
        <v>9</v>
      </c>
      <c r="B8" s="3">
        <v>3</v>
      </c>
      <c r="C8" s="3">
        <v>55</v>
      </c>
      <c r="F8" s="15" t="s">
        <v>32</v>
      </c>
      <c r="G8" s="15"/>
      <c r="I8" s="12" t="s">
        <v>10</v>
      </c>
      <c r="J8" s="12">
        <v>11</v>
      </c>
    </row>
    <row r="9" spans="1:17" x14ac:dyDescent="0.35">
      <c r="A9" s="3">
        <v>5</v>
      </c>
      <c r="B9" s="3">
        <v>4</v>
      </c>
      <c r="C9" s="3">
        <v>43</v>
      </c>
      <c r="E9" s="8"/>
      <c r="F9" s="2" t="s">
        <v>25</v>
      </c>
      <c r="G9" s="2" t="s">
        <v>26</v>
      </c>
    </row>
    <row r="10" spans="1:17" ht="15" thickBot="1" x14ac:dyDescent="0.4">
      <c r="A10" s="3">
        <v>4</v>
      </c>
      <c r="B10" s="3">
        <v>0</v>
      </c>
      <c r="C10" s="3">
        <v>25</v>
      </c>
      <c r="E10" t="s">
        <v>1</v>
      </c>
      <c r="F10">
        <f>F5*A17/C17</f>
        <v>0.86499166871204969</v>
      </c>
      <c r="G10" s="3">
        <f>G5*A17/C17</f>
        <v>0.14493363249921817</v>
      </c>
      <c r="I10" t="s">
        <v>14</v>
      </c>
    </row>
    <row r="11" spans="1:17" x14ac:dyDescent="0.35">
      <c r="A11" s="3">
        <v>2</v>
      </c>
      <c r="B11" s="3">
        <v>6</v>
      </c>
      <c r="C11" s="3">
        <v>33</v>
      </c>
      <c r="E11" s="5" t="s">
        <v>2</v>
      </c>
      <c r="F11" s="5">
        <f>F6*B17/C17</f>
        <v>0.72004348580727773</v>
      </c>
      <c r="G11" s="4">
        <f>G6*B17/C17</f>
        <v>0.14493363249921817</v>
      </c>
      <c r="I11" s="13"/>
      <c r="J11" s="13" t="s">
        <v>16</v>
      </c>
      <c r="K11" s="13" t="s">
        <v>17</v>
      </c>
      <c r="L11" s="13" t="s">
        <v>18</v>
      </c>
      <c r="M11" s="13" t="s">
        <v>19</v>
      </c>
      <c r="N11" s="13" t="s">
        <v>39</v>
      </c>
    </row>
    <row r="12" spans="1:17" x14ac:dyDescent="0.35">
      <c r="A12" s="3">
        <v>8</v>
      </c>
      <c r="B12" s="3">
        <v>7</v>
      </c>
      <c r="C12" s="3">
        <v>71</v>
      </c>
      <c r="I12" t="s">
        <v>22</v>
      </c>
      <c r="J12">
        <v>2</v>
      </c>
      <c r="K12">
        <v>1580.2800542881264</v>
      </c>
      <c r="L12">
        <v>790.1400271440632</v>
      </c>
      <c r="M12">
        <v>22.790612667173818</v>
      </c>
      <c r="N12">
        <v>4.9694621069852531E-4</v>
      </c>
    </row>
    <row r="13" spans="1:17" x14ac:dyDescent="0.35">
      <c r="A13" s="3">
        <v>6</v>
      </c>
      <c r="B13" s="3">
        <v>4</v>
      </c>
      <c r="C13" s="3">
        <v>51</v>
      </c>
      <c r="I13" t="s">
        <v>23</v>
      </c>
      <c r="J13">
        <v>8</v>
      </c>
      <c r="K13">
        <v>277.35630934823678</v>
      </c>
      <c r="L13">
        <v>34.669538668529597</v>
      </c>
    </row>
    <row r="14" spans="1:17" ht="15" thickBot="1" x14ac:dyDescent="0.4">
      <c r="A14" s="4">
        <v>9</v>
      </c>
      <c r="B14" s="4">
        <v>2</v>
      </c>
      <c r="C14" s="4">
        <v>49</v>
      </c>
      <c r="I14" s="12" t="s">
        <v>24</v>
      </c>
      <c r="J14" s="12">
        <v>10</v>
      </c>
      <c r="K14" s="12">
        <v>1857.6363636363631</v>
      </c>
      <c r="L14" s="12"/>
      <c r="M14" s="12"/>
      <c r="N14" s="12"/>
    </row>
    <row r="15" spans="1:17" ht="15" thickBot="1" x14ac:dyDescent="0.4"/>
    <row r="16" spans="1:17" x14ac:dyDescent="0.35">
      <c r="A16" s="9">
        <f>AVERAGE(A4:A14)</f>
        <v>6</v>
      </c>
      <c r="B16" s="9">
        <f t="shared" ref="B16:C16" si="2">AVERAGE(B4:B14)</f>
        <v>4.2727272727272725</v>
      </c>
      <c r="C16" s="9">
        <f t="shared" si="2"/>
        <v>47.18181818181818</v>
      </c>
      <c r="I16" s="13"/>
      <c r="J16" s="13" t="s">
        <v>40</v>
      </c>
      <c r="K16" s="13" t="s">
        <v>9</v>
      </c>
      <c r="L16" s="13" t="s">
        <v>41</v>
      </c>
      <c r="M16" s="13" t="s">
        <v>42</v>
      </c>
      <c r="N16" s="13" t="s">
        <v>43</v>
      </c>
      <c r="Q16" s="13" t="s">
        <v>44</v>
      </c>
    </row>
    <row r="17" spans="1:17" x14ac:dyDescent="0.35">
      <c r="A17" s="5">
        <f>_xlfn.STDEV.S(A4:A14)</f>
        <v>2.4083189157584592</v>
      </c>
      <c r="B17" s="5">
        <f t="shared" ref="B17:C17" si="3">_xlfn.STDEV.S(B4:B14)</f>
        <v>2.6111648393354674</v>
      </c>
      <c r="C17" s="5">
        <f t="shared" si="3"/>
        <v>13.629513430920284</v>
      </c>
      <c r="I17" t="s">
        <v>31</v>
      </c>
      <c r="J17">
        <v>1.7514036585681438</v>
      </c>
      <c r="K17">
        <v>6.9602026710152867</v>
      </c>
      <c r="L17">
        <v>0.25163112934363246</v>
      </c>
      <c r="M17">
        <v>0.80766962414536592</v>
      </c>
      <c r="N17">
        <v>-14.298852482652197</v>
      </c>
      <c r="Q17">
        <v>17.801659799788485</v>
      </c>
    </row>
    <row r="18" spans="1:17" x14ac:dyDescent="0.35">
      <c r="I18" t="s">
        <v>1</v>
      </c>
      <c r="J18">
        <v>4.8952883645113721</v>
      </c>
      <c r="K18">
        <v>0.82022977846272815</v>
      </c>
      <c r="L18">
        <v>5.9681914666474372</v>
      </c>
      <c r="M18">
        <v>3.3508360543825895E-4</v>
      </c>
      <c r="N18">
        <v>3.003835103558723</v>
      </c>
      <c r="Q18">
        <v>6.7867416254640212</v>
      </c>
    </row>
    <row r="19" spans="1:17" ht="15" thickBot="1" x14ac:dyDescent="0.4">
      <c r="I19" s="12" t="s">
        <v>2</v>
      </c>
      <c r="J19" s="12">
        <v>3.7584154829361673</v>
      </c>
      <c r="K19" s="12">
        <v>0.75651098735033695</v>
      </c>
      <c r="L19" s="12">
        <v>4.9680910730720971</v>
      </c>
      <c r="M19" s="12">
        <v>1.0957202090976618E-3</v>
      </c>
      <c r="N19" s="12">
        <v>2.013898017778903</v>
      </c>
      <c r="Q19" s="12">
        <v>5.5029329480934317</v>
      </c>
    </row>
  </sheetData>
  <mergeCells count="1"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1759-F3A1-4221-AD5B-AAEE5813BCCC}">
  <dimension ref="A1:Q19"/>
  <sheetViews>
    <sheetView workbookViewId="0"/>
  </sheetViews>
  <sheetFormatPr defaultRowHeight="14.5" x14ac:dyDescent="0.35"/>
  <cols>
    <col min="1" max="3" width="8.36328125" customWidth="1"/>
    <col min="9" max="9" width="14.81640625" customWidth="1"/>
    <col min="10" max="17" width="12.7265625" customWidth="1"/>
  </cols>
  <sheetData>
    <row r="1" spans="1:17" x14ac:dyDescent="0.35">
      <c r="A1" s="1" t="s">
        <v>0</v>
      </c>
      <c r="I1" t="s">
        <v>37</v>
      </c>
    </row>
    <row r="2" spans="1:17" ht="15" thickBot="1" x14ac:dyDescent="0.4"/>
    <row r="3" spans="1:17" x14ac:dyDescent="0.35">
      <c r="A3" s="2" t="s">
        <v>1</v>
      </c>
      <c r="B3" s="2" t="s">
        <v>2</v>
      </c>
      <c r="C3" s="2" t="s">
        <v>3</v>
      </c>
      <c r="E3" s="8"/>
      <c r="F3" s="2" t="s">
        <v>25</v>
      </c>
      <c r="G3" s="2" t="s">
        <v>26</v>
      </c>
      <c r="I3" s="14" t="s">
        <v>38</v>
      </c>
      <c r="J3" s="14"/>
    </row>
    <row r="4" spans="1:17" x14ac:dyDescent="0.35">
      <c r="A4" s="3">
        <v>7</v>
      </c>
      <c r="B4" s="3">
        <v>5</v>
      </c>
      <c r="C4" s="3">
        <v>65</v>
      </c>
      <c r="E4" t="s">
        <v>31</v>
      </c>
      <c r="F4">
        <f>J17</f>
        <v>1.7514036585681438</v>
      </c>
      <c r="G4">
        <f>K17</f>
        <v>6.9602026710152867</v>
      </c>
      <c r="I4" t="s">
        <v>6</v>
      </c>
      <c r="J4">
        <v>0.92233072739359667</v>
      </c>
    </row>
    <row r="5" spans="1:17" x14ac:dyDescent="0.35">
      <c r="A5" s="3">
        <v>3</v>
      </c>
      <c r="B5" s="3">
        <v>7</v>
      </c>
      <c r="C5" s="3">
        <v>38</v>
      </c>
      <c r="E5" t="s">
        <v>1</v>
      </c>
      <c r="F5">
        <f t="shared" ref="F5:G6" si="0">J18</f>
        <v>4.8952883645113721</v>
      </c>
      <c r="G5">
        <f t="shared" si="0"/>
        <v>0.82022977846272815</v>
      </c>
      <c r="I5" t="s">
        <v>7</v>
      </c>
      <c r="J5">
        <v>0.85069397069440122</v>
      </c>
    </row>
    <row r="6" spans="1:17" x14ac:dyDescent="0.35">
      <c r="A6" s="3">
        <v>5</v>
      </c>
      <c r="B6" s="3">
        <v>8</v>
      </c>
      <c r="C6" s="3">
        <v>51</v>
      </c>
      <c r="E6" s="5" t="s">
        <v>2</v>
      </c>
      <c r="F6" s="5">
        <f t="shared" si="0"/>
        <v>3.7584154829361673</v>
      </c>
      <c r="G6" s="5">
        <f t="shared" si="0"/>
        <v>0.75651098735033695</v>
      </c>
      <c r="I6" t="s">
        <v>8</v>
      </c>
      <c r="J6">
        <v>0.81336746336800148</v>
      </c>
    </row>
    <row r="7" spans="1:17" x14ac:dyDescent="0.35">
      <c r="A7" s="3">
        <v>8</v>
      </c>
      <c r="B7" s="3">
        <v>1</v>
      </c>
      <c r="C7" s="3">
        <v>38</v>
      </c>
      <c r="I7" t="s">
        <v>9</v>
      </c>
      <c r="J7">
        <v>5.8880844651320681</v>
      </c>
    </row>
    <row r="8" spans="1:17" ht="15" thickBot="1" x14ac:dyDescent="0.4">
      <c r="A8" s="3">
        <v>9</v>
      </c>
      <c r="B8" s="3">
        <v>3</v>
      </c>
      <c r="C8" s="3">
        <v>55</v>
      </c>
      <c r="F8" s="3"/>
      <c r="G8" s="3"/>
      <c r="I8" s="12" t="s">
        <v>10</v>
      </c>
      <c r="J8" s="12">
        <v>11</v>
      </c>
    </row>
    <row r="9" spans="1:17" x14ac:dyDescent="0.35">
      <c r="A9" s="3">
        <v>5</v>
      </c>
      <c r="B9" s="3">
        <v>4</v>
      </c>
      <c r="C9" s="3">
        <v>43</v>
      </c>
      <c r="E9" s="9" t="s">
        <v>31</v>
      </c>
      <c r="F9" s="9" t="e">
        <f t="array" aca="1" ref="F9:F11" ca="1">StdRegCoeff(A4:B14,C4:C14,F4:F6)</f>
        <v>#NAME?</v>
      </c>
      <c r="G9" s="3"/>
    </row>
    <row r="10" spans="1:17" ht="15" thickBot="1" x14ac:dyDescent="0.4">
      <c r="A10" s="3">
        <v>4</v>
      </c>
      <c r="B10" s="3">
        <v>0</v>
      </c>
      <c r="C10" s="3">
        <v>25</v>
      </c>
      <c r="E10" t="s">
        <v>1</v>
      </c>
      <c r="F10" t="e">
        <f ca="1"/>
        <v>#NAME?</v>
      </c>
      <c r="G10" s="3"/>
      <c r="I10" t="s">
        <v>14</v>
      </c>
    </row>
    <row r="11" spans="1:17" x14ac:dyDescent="0.35">
      <c r="A11" s="3">
        <v>2</v>
      </c>
      <c r="B11" s="3">
        <v>6</v>
      </c>
      <c r="C11" s="3">
        <v>33</v>
      </c>
      <c r="E11" s="5" t="s">
        <v>2</v>
      </c>
      <c r="F11" s="5" t="e">
        <f ca="1"/>
        <v>#NAME?</v>
      </c>
      <c r="G11" s="3"/>
      <c r="I11" s="13"/>
      <c r="J11" s="13" t="s">
        <v>16</v>
      </c>
      <c r="K11" s="13" t="s">
        <v>17</v>
      </c>
      <c r="L11" s="13" t="s">
        <v>18</v>
      </c>
      <c r="M11" s="13" t="s">
        <v>19</v>
      </c>
      <c r="N11" s="13" t="s">
        <v>39</v>
      </c>
    </row>
    <row r="12" spans="1:17" x14ac:dyDescent="0.35">
      <c r="A12" s="3">
        <v>8</v>
      </c>
      <c r="B12" s="3">
        <v>7</v>
      </c>
      <c r="C12" s="3">
        <v>71</v>
      </c>
      <c r="G12" s="3"/>
      <c r="I12" t="s">
        <v>22</v>
      </c>
      <c r="J12">
        <v>2</v>
      </c>
      <c r="K12">
        <v>1580.2800542881264</v>
      </c>
      <c r="L12">
        <v>790.1400271440632</v>
      </c>
      <c r="M12">
        <v>22.790612667173818</v>
      </c>
      <c r="N12">
        <v>4.9694621069852531E-4</v>
      </c>
    </row>
    <row r="13" spans="1:17" x14ac:dyDescent="0.35">
      <c r="A13" s="3">
        <v>6</v>
      </c>
      <c r="B13" s="3">
        <v>4</v>
      </c>
      <c r="C13" s="3">
        <v>51</v>
      </c>
      <c r="E13" s="9" t="s">
        <v>31</v>
      </c>
      <c r="F13" s="9" t="e">
        <f t="array" aca="1" ref="F13:F15" ca="1">UnStdRegCoeff(A4:B14,C4:C14,F10:F11)</f>
        <v>#NAME?</v>
      </c>
      <c r="G13" s="3"/>
      <c r="I13" t="s">
        <v>23</v>
      </c>
      <c r="J13">
        <v>8</v>
      </c>
      <c r="K13">
        <v>277.35630934823678</v>
      </c>
      <c r="L13">
        <v>34.669538668529597</v>
      </c>
    </row>
    <row r="14" spans="1:17" ht="15" thickBot="1" x14ac:dyDescent="0.4">
      <c r="A14" s="4">
        <v>9</v>
      </c>
      <c r="B14" s="4">
        <v>2</v>
      </c>
      <c r="C14" s="4">
        <v>49</v>
      </c>
      <c r="E14" t="s">
        <v>1</v>
      </c>
      <c r="F14" t="e">
        <f ca="1"/>
        <v>#NAME?</v>
      </c>
      <c r="I14" s="12" t="s">
        <v>24</v>
      </c>
      <c r="J14" s="12">
        <v>10</v>
      </c>
      <c r="K14" s="12">
        <v>1857.6363636363631</v>
      </c>
      <c r="L14" s="12"/>
      <c r="M14" s="12"/>
      <c r="N14" s="12"/>
    </row>
    <row r="15" spans="1:17" ht="15" thickBot="1" x14ac:dyDescent="0.4">
      <c r="E15" s="5" t="s">
        <v>2</v>
      </c>
      <c r="F15" s="5" t="e">
        <f ca="1"/>
        <v>#NAME?</v>
      </c>
    </row>
    <row r="16" spans="1:17" x14ac:dyDescent="0.35">
      <c r="A16" s="9">
        <f>AVERAGE(A4:A14)</f>
        <v>6</v>
      </c>
      <c r="B16" s="9">
        <f t="shared" ref="B16:C16" si="1">AVERAGE(B4:B14)</f>
        <v>4.2727272727272725</v>
      </c>
      <c r="C16" s="9">
        <f t="shared" si="1"/>
        <v>47.18181818181818</v>
      </c>
      <c r="I16" s="13"/>
      <c r="J16" s="13" t="s">
        <v>40</v>
      </c>
      <c r="K16" s="13" t="s">
        <v>9</v>
      </c>
      <c r="L16" s="13" t="s">
        <v>41</v>
      </c>
      <c r="M16" s="13" t="s">
        <v>42</v>
      </c>
      <c r="N16" s="13" t="s">
        <v>43</v>
      </c>
      <c r="Q16" s="13" t="s">
        <v>44</v>
      </c>
    </row>
    <row r="17" spans="1:17" x14ac:dyDescent="0.35">
      <c r="A17" s="5">
        <f>_xlfn.STDEV.S(A4:A14)</f>
        <v>2.4083189157584592</v>
      </c>
      <c r="B17" s="5">
        <f t="shared" ref="B17:C17" si="2">_xlfn.STDEV.S(B4:B14)</f>
        <v>2.6111648393354674</v>
      </c>
      <c r="C17" s="5">
        <f t="shared" si="2"/>
        <v>13.629513430920284</v>
      </c>
      <c r="I17" t="s">
        <v>31</v>
      </c>
      <c r="J17">
        <v>1.7514036585681438</v>
      </c>
      <c r="K17">
        <v>6.9602026710152867</v>
      </c>
      <c r="L17">
        <v>0.25163112934363246</v>
      </c>
      <c r="M17">
        <v>0.80766962414536592</v>
      </c>
      <c r="N17">
        <v>-14.298852482652197</v>
      </c>
      <c r="Q17">
        <v>17.801659799788485</v>
      </c>
    </row>
    <row r="18" spans="1:17" x14ac:dyDescent="0.35">
      <c r="I18" t="s">
        <v>1</v>
      </c>
      <c r="J18">
        <v>4.8952883645113721</v>
      </c>
      <c r="K18">
        <v>0.82022977846272815</v>
      </c>
      <c r="L18">
        <v>5.9681914666474372</v>
      </c>
      <c r="M18">
        <v>3.3508360543825895E-4</v>
      </c>
      <c r="N18">
        <v>3.003835103558723</v>
      </c>
      <c r="Q18">
        <v>6.7867416254640212</v>
      </c>
    </row>
    <row r="19" spans="1:17" ht="15" thickBot="1" x14ac:dyDescent="0.4">
      <c r="I19" s="12" t="s">
        <v>2</v>
      </c>
      <c r="J19" s="12">
        <v>3.7584154829361673</v>
      </c>
      <c r="K19" s="12">
        <v>0.75651098735033695</v>
      </c>
      <c r="L19" s="12">
        <v>4.9680910730720971</v>
      </c>
      <c r="M19" s="12">
        <v>1.0957202090976618E-3</v>
      </c>
      <c r="N19" s="12">
        <v>2.013898017778903</v>
      </c>
      <c r="Q19" s="12">
        <v>5.5029329480934317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Ex 1</vt:lpstr>
      <vt:lpstr>Ex 2</vt:lpstr>
      <vt:lpstr>Ex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2025-10-15T18:30:08Z</dcterms:created>
  <dcterms:modified xsi:type="dcterms:W3CDTF">2025-10-16T10:00:06Z</dcterms:modified>
</cp:coreProperties>
</file>