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5470BEAC-C35F-482F-9DB4-B446733DBC86}" xr6:coauthVersionLast="47" xr6:coauthVersionMax="47" xr10:uidLastSave="{1F42A6E8-068C-449A-9D0C-1B79FA1E3D02}"/>
  <bookViews>
    <workbookView xWindow="-110" yWindow="-110" windowWidth="19420" windowHeight="10300" xr2:uid="{5E55944E-09E1-4A45-9F12-8DD403BA552E}"/>
  </bookViews>
  <sheets>
    <sheet name="Title" sheetId="2" r:id="rId1"/>
    <sheet name="Robust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H17" i="1" a="1"/>
  <c r="H20" i="1" s="1"/>
  <c r="Q20" i="1"/>
  <c r="P20" i="1"/>
  <c r="Q19" i="1"/>
  <c r="P19" i="1"/>
  <c r="Q18" i="1"/>
  <c r="P18" i="1"/>
  <c r="G20" i="1"/>
  <c r="G19" i="1"/>
  <c r="G18" i="1"/>
  <c r="G18" i="1" a="1"/>
  <c r="Q17" i="1"/>
  <c r="P17" i="1"/>
  <c r="I14" i="1"/>
  <c r="H14" i="1"/>
  <c r="H13" i="1"/>
  <c r="H12" i="1"/>
  <c r="H8" i="1"/>
  <c r="I20" i="1" l="1"/>
  <c r="J20" i="1" s="1"/>
  <c r="K20" i="1" s="1"/>
  <c r="H17" i="1"/>
  <c r="I12" i="1" s="1"/>
  <c r="I17" i="1"/>
  <c r="H18" i="1"/>
  <c r="I18" i="1"/>
  <c r="H19" i="1"/>
  <c r="I19" i="1"/>
  <c r="M20" i="1"/>
  <c r="M19" i="1"/>
  <c r="L20" i="1"/>
  <c r="M18" i="1" l="1"/>
  <c r="J18" i="1"/>
  <c r="K18" i="1" s="1"/>
  <c r="L18" i="1"/>
  <c r="L19" i="1"/>
  <c r="J19" i="1"/>
  <c r="K19" i="1" s="1"/>
  <c r="L17" i="1"/>
  <c r="J17" i="1"/>
  <c r="K17" i="1" s="1"/>
  <c r="M17" i="1"/>
  <c r="J12" i="1" l="1"/>
  <c r="I13" i="1"/>
  <c r="H5" i="1"/>
  <c r="H6" i="1" l="1"/>
  <c r="H4" i="1"/>
  <c r="K6" i="1"/>
  <c r="J13" i="1"/>
  <c r="H7" i="1" s="1"/>
  <c r="K4" i="1"/>
  <c r="K5" i="1" s="1"/>
  <c r="K12" i="1"/>
  <c r="L12" i="1" s="1"/>
  <c r="M12" i="1" s="1"/>
</calcChain>
</file>

<file path=xl/sharedStrings.xml><?xml version="1.0" encoding="utf-8"?>
<sst xmlns="http://schemas.openxmlformats.org/spreadsheetml/2006/main" count="90" uniqueCount="88">
  <si>
    <t>Huber-White Robust Standard Errors</t>
  </si>
  <si>
    <t>Regression Analysis</t>
  </si>
  <si>
    <t>Poverty</t>
  </si>
  <si>
    <t>Infant Mort</t>
  </si>
  <si>
    <t>White</t>
  </si>
  <si>
    <t>Crime</t>
  </si>
  <si>
    <t>OVERALL FIT</t>
  </si>
  <si>
    <t>Alabama</t>
  </si>
  <si>
    <t>Multiple R</t>
  </si>
  <si>
    <t>AIC</t>
  </si>
  <si>
    <t>Alaska</t>
  </si>
  <si>
    <t>R Square</t>
  </si>
  <si>
    <t>AICc</t>
  </si>
  <si>
    <t>Arizona</t>
  </si>
  <si>
    <t>Adjusted R Square</t>
  </si>
  <si>
    <t>SBC</t>
  </si>
  <si>
    <t>Arkansas</t>
  </si>
  <si>
    <t>Standard Error</t>
  </si>
  <si>
    <t>California</t>
  </si>
  <si>
    <t>Observations</t>
  </si>
  <si>
    <t>Colorado</t>
  </si>
  <si>
    <t>Connecticut</t>
  </si>
  <si>
    <t>ANOVA</t>
  </si>
  <si>
    <t>Alpha</t>
  </si>
  <si>
    <t>Delaware</t>
  </si>
  <si>
    <t>df</t>
  </si>
  <si>
    <t>SS</t>
  </si>
  <si>
    <t>MS</t>
  </si>
  <si>
    <t>F</t>
  </si>
  <si>
    <t>p-value</t>
  </si>
  <si>
    <t>sig</t>
  </si>
  <si>
    <t>Florida</t>
  </si>
  <si>
    <t>Regression</t>
  </si>
  <si>
    <t>Georgia</t>
  </si>
  <si>
    <t>Residual</t>
  </si>
  <si>
    <t>Hawaii</t>
  </si>
  <si>
    <t>Total</t>
  </si>
  <si>
    <t>Idaho</t>
  </si>
  <si>
    <t>Illinois</t>
  </si>
  <si>
    <t>coeff</t>
  </si>
  <si>
    <t>std err</t>
  </si>
  <si>
    <t>t stat</t>
  </si>
  <si>
    <t>lower</t>
  </si>
  <si>
    <t>upper</t>
  </si>
  <si>
    <t>vif</t>
  </si>
  <si>
    <t>OLS SE</t>
  </si>
  <si>
    <t>Indiana</t>
  </si>
  <si>
    <t>Intercept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</si>
  <si>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</si>
  <si>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</si>
  <si>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</si>
  <si>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</si>
  <si>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</si>
  <si>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</si>
  <si>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</si>
  <si>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</si>
  <si>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</si>
  <si>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</si>
  <si>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</si>
  <si>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</si>
  <si>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</si>
  <si>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</si>
  <si>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</si>
  <si>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</si>
  <si>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</si>
  <si>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</si>
  <si>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</si>
  <si>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</si>
  <si>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</si>
  <si>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</si>
  <si>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</si>
  <si>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</si>
  <si>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</si>
  <si>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</si>
  <si>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</si>
  <si>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</si>
  <si>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</si>
  <si>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</si>
  <si>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</si>
  <si>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</si>
  <si>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</si>
  <si>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</si>
  <si>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</si>
  <si>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</si>
  <si>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Real Statistics Using Excel</t>
  </si>
  <si>
    <t>Updated</t>
  </si>
  <si>
    <t>Copyright © 2013 - 2025 Charles Zaiontz</t>
  </si>
  <si>
    <t>Robust Standard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</si>
</sst>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2" xfId="0" applyBorder="1"/>
    <xf numFmtId="0" fontId="2" fillId="0" borderId="0" xfId="0" applyFont="1"/>
    <xf numFmtId="0" fontId="2" fillId="0" borderId="0" xfId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64" fontId="2" fillId="0" borderId="0" xfId="0" applyNumberFormat="1" applyFont="1"/>
    <xf numFmtId="3" fontId="2" fillId="0" borderId="0" xfId="1" applyNumberFormat="1" applyFont="1" applyAlignment="1">
      <alignment horizontal="right" wrapText="1"/>
    </xf>
    <xf numFmtId="0" fontId="0" fillId="0" borderId="3" xfId="0" applyBorder="1"/>
    <xf numFmtId="0" fontId="0" fillId="0" borderId="0" xfId="0" applyAlignment="1">
      <alignment horizontal="center"/>
    </xf>
    <xf numFmtId="165" fontId="2" fillId="0" borderId="0" xfId="1" applyNumberFormat="1" applyFont="1" applyAlignment="1">
      <alignment horizontal="right"/>
    </xf>
    <xf numFmtId="0" fontId="4" fillId="0" borderId="4" xfId="0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0" fontId="2" fillId="0" borderId="3" xfId="0" applyFont="1" applyBorder="1"/>
    <xf numFmtId="0" fontId="2" fillId="0" borderId="3" xfId="1" applyFont="1" applyBorder="1" applyAlignment="1">
      <alignment horizontal="right"/>
    </xf>
    <xf numFmtId="164" fontId="2" fillId="0" borderId="3" xfId="1" quotePrefix="1" applyNumberFormat="1" applyFont="1" applyBorder="1" applyAlignment="1">
      <alignment horizontal="right"/>
    </xf>
    <xf numFmtId="164" fontId="2" fillId="0" borderId="3" xfId="0" applyNumberFormat="1" applyFont="1" applyBorder="1"/>
    <xf numFmtId="3" fontId="2" fillId="0" borderId="3" xfId="1" applyNumberFormat="1" applyFont="1" applyBorder="1" applyAlignment="1">
      <alignment horizontal="right" wrapText="1"/>
    </xf>
    <xf numFmtId="15" fontId="0" fillId="0" borderId="0" xfId="0" applyNumberFormat="1"/>
    <xf numFmtId="0" fontId="5" fillId="0" borderId="0" xfId="0" applyFont="1"/>
  </cellXfs>
  <cellStyles count="2">
    <cellStyle name="Normal" xfId="0" builtinId="0"/>
    <cellStyle name="Normal 2" xfId="1" xr:uid="{05783DEA-B356-4B94-B57B-68706B4AE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9">
          <cell r="I19">
            <v>3.9875336904973384</v>
          </cell>
          <cell r="K19">
            <v>0.91318525331884337</v>
          </cell>
        </row>
        <row r="20">
          <cell r="I20">
            <v>0.3006729090126502</v>
          </cell>
          <cell r="K20">
            <v>1.0162763056825428E-4</v>
          </cell>
        </row>
        <row r="21">
          <cell r="I21">
            <v>3.3602531929280269E-2</v>
          </cell>
          <cell r="K21">
            <v>0.28529815262504604</v>
          </cell>
        </row>
        <row r="22">
          <cell r="I22">
            <v>2.2421016620427178E-3</v>
          </cell>
          <cell r="K22">
            <v>0.52921921764794777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55F7-3A00-4CD7-B647-64C93AA45FF1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84</v>
      </c>
    </row>
    <row r="2" spans="1:2" x14ac:dyDescent="0.35">
      <c r="A2" t="s">
        <v>87</v>
      </c>
    </row>
    <row r="4" spans="1:2" x14ac:dyDescent="0.35">
      <c r="A4" t="s">
        <v>85</v>
      </c>
      <c r="B4" s="20">
        <v>45941</v>
      </c>
    </row>
    <row r="6" spans="1:2" x14ac:dyDescent="0.35">
      <c r="A6" s="21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AA63-BFC1-45D0-ACBF-237ADC802BA3}">
  <sheetPr codeName="Sheet26"/>
  <dimension ref="A1:Q53"/>
  <sheetViews>
    <sheetView workbookViewId="0"/>
  </sheetViews>
  <sheetFormatPr defaultRowHeight="14.5" x14ac:dyDescent="0.35"/>
  <cols>
    <col min="1" max="1" width="12.26953125" customWidth="1"/>
    <col min="2" max="5" width="11" customWidth="1"/>
    <col min="6" max="6" width="9.1796875" customWidth="1"/>
    <col min="7" max="7" width="16.81640625" customWidth="1"/>
    <col min="15" max="15" width="9.1796875" customWidth="1"/>
  </cols>
  <sheetData>
    <row r="1" spans="1:17" x14ac:dyDescent="0.35">
      <c r="A1" s="1" t="s">
        <v>0</v>
      </c>
      <c r="G1" t="s">
        <v>1</v>
      </c>
    </row>
    <row r="3" spans="1:17" ht="15" thickBot="1" x14ac:dyDescent="0.4">
      <c r="A3" s="2"/>
      <c r="B3" s="3" t="s">
        <v>2</v>
      </c>
      <c r="C3" s="3" t="s">
        <v>3</v>
      </c>
      <c r="D3" s="3" t="s">
        <v>4</v>
      </c>
      <c r="E3" s="3" t="s">
        <v>5</v>
      </c>
      <c r="G3" s="4" t="s">
        <v>6</v>
      </c>
      <c r="H3" s="4"/>
      <c r="J3" s="4"/>
      <c r="K3" s="4"/>
    </row>
    <row r="4" spans="1:17" ht="15" thickTop="1" x14ac:dyDescent="0.35">
      <c r="A4" s="5" t="s">
        <v>7</v>
      </c>
      <c r="B4" s="6">
        <v>15.7</v>
      </c>
      <c r="C4" s="7">
        <v>9</v>
      </c>
      <c r="D4" s="8">
        <v>71.027177760140717</v>
      </c>
      <c r="E4" s="9">
        <v>448</v>
      </c>
      <c r="G4" t="s">
        <v>8</v>
      </c>
      <c r="H4" t="e">
        <f ca="1">SQRT(H5)</f>
        <v>#NAME?</v>
      </c>
      <c r="J4" t="s">
        <v>9</v>
      </c>
      <c r="K4" t="e">
        <f ca="1">H8*LN(I13/H8)+2*(H12+1)</f>
        <v>#NAME?</v>
      </c>
    </row>
    <row r="5" spans="1:17" x14ac:dyDescent="0.35">
      <c r="A5" s="5" t="s">
        <v>10</v>
      </c>
      <c r="B5" s="6">
        <v>8.4</v>
      </c>
      <c r="C5" s="7">
        <v>6.9</v>
      </c>
      <c r="D5" s="8">
        <v>70.62318863808899</v>
      </c>
      <c r="E5" s="9">
        <v>661.2</v>
      </c>
      <c r="G5" t="s">
        <v>11</v>
      </c>
      <c r="H5" t="e">
        <f ca="1">I12/I14</f>
        <v>#NAME?</v>
      </c>
      <c r="J5" t="s">
        <v>12</v>
      </c>
      <c r="K5" t="e">
        <f ca="1">K4+2*(H12+2)*(H12+3)/(H8-H12-3)</f>
        <v>#NAME?</v>
      </c>
    </row>
    <row r="6" spans="1:17" x14ac:dyDescent="0.35">
      <c r="A6" s="5" t="s">
        <v>13</v>
      </c>
      <c r="B6" s="6">
        <v>14.7</v>
      </c>
      <c r="C6" s="7">
        <v>6.4</v>
      </c>
      <c r="D6" s="8">
        <v>86.505696765320337</v>
      </c>
      <c r="E6" s="9">
        <v>482.7</v>
      </c>
      <c r="G6" t="s">
        <v>14</v>
      </c>
      <c r="H6" t="e">
        <f ca="1">1-(1-H5)*(H8-1)/(H8-H12-1)</f>
        <v>#NAME?</v>
      </c>
      <c r="J6" s="10" t="s">
        <v>15</v>
      </c>
      <c r="K6" s="10" t="e">
        <f ca="1">H8*LN(I13/H8)+(H12+1)*LN(H8)</f>
        <v>#NAME?</v>
      </c>
    </row>
    <row r="7" spans="1:17" x14ac:dyDescent="0.35">
      <c r="A7" s="5" t="s">
        <v>16</v>
      </c>
      <c r="B7" s="6">
        <v>17.3</v>
      </c>
      <c r="C7" s="7">
        <v>8.5</v>
      </c>
      <c r="D7" s="8">
        <v>80.783955956979611</v>
      </c>
      <c r="E7" s="9">
        <v>529.4</v>
      </c>
      <c r="G7" t="s">
        <v>17</v>
      </c>
      <c r="H7" t="e">
        <f ca="1">SQRT(J13)</f>
        <v>#NAME?</v>
      </c>
    </row>
    <row r="8" spans="1:17" x14ac:dyDescent="0.35">
      <c r="A8" s="5" t="s">
        <v>18</v>
      </c>
      <c r="B8" s="6">
        <v>13.3</v>
      </c>
      <c r="C8" s="7">
        <v>5</v>
      </c>
      <c r="D8" s="8">
        <v>76.640052174481781</v>
      </c>
      <c r="E8" s="9">
        <v>522.6</v>
      </c>
      <c r="G8" s="10" t="s">
        <v>19</v>
      </c>
      <c r="H8" s="10">
        <f>COUNT(B4:B53)</f>
        <v>50</v>
      </c>
    </row>
    <row r="9" spans="1:17" x14ac:dyDescent="0.35">
      <c r="A9" s="5" t="s">
        <v>20</v>
      </c>
      <c r="B9" s="6">
        <v>11.4</v>
      </c>
      <c r="C9" s="7">
        <v>5.7</v>
      </c>
      <c r="D9" s="8">
        <v>89.734092175332663</v>
      </c>
      <c r="E9" s="9">
        <v>347.8</v>
      </c>
    </row>
    <row r="10" spans="1:17" ht="15" thickBot="1" x14ac:dyDescent="0.4">
      <c r="A10" s="5" t="s">
        <v>21</v>
      </c>
      <c r="B10" s="6">
        <v>9.3000000000000007</v>
      </c>
      <c r="C10" s="7">
        <v>6.2</v>
      </c>
      <c r="D10" s="8">
        <v>84.278652322083644</v>
      </c>
      <c r="E10" s="9">
        <v>256</v>
      </c>
      <c r="G10" t="s">
        <v>22</v>
      </c>
      <c r="K10" s="11" t="s">
        <v>23</v>
      </c>
      <c r="L10" s="11">
        <v>0.05</v>
      </c>
    </row>
    <row r="11" spans="1:17" ht="15" thickTop="1" x14ac:dyDescent="0.35">
      <c r="A11" s="5" t="s">
        <v>24</v>
      </c>
      <c r="B11" s="12">
        <v>10</v>
      </c>
      <c r="C11" s="7">
        <v>8.3000000000000007</v>
      </c>
      <c r="D11" s="8">
        <v>74.266056727126113</v>
      </c>
      <c r="E11" s="9">
        <v>689.2</v>
      </c>
      <c r="G11" s="13"/>
      <c r="H11" s="13" t="s">
        <v>25</v>
      </c>
      <c r="I11" s="13" t="s">
        <v>26</v>
      </c>
      <c r="J11" s="13" t="s">
        <v>27</v>
      </c>
      <c r="K11" s="13" t="s">
        <v>28</v>
      </c>
      <c r="L11" s="13" t="s">
        <v>29</v>
      </c>
      <c r="M11" s="13" t="s">
        <v>30</v>
      </c>
    </row>
    <row r="12" spans="1:17" x14ac:dyDescent="0.35">
      <c r="A12" s="5" t="s">
        <v>31</v>
      </c>
      <c r="B12" s="6">
        <v>13.2</v>
      </c>
      <c r="C12" s="7">
        <v>7.3</v>
      </c>
      <c r="D12" s="8">
        <v>79.811068541941054</v>
      </c>
      <c r="E12" s="9">
        <v>722.6</v>
      </c>
      <c r="G12" t="s">
        <v>32</v>
      </c>
      <c r="H12">
        <f>COUNT(C4:E4)</f>
        <v>3</v>
      </c>
      <c r="I12" t="e">
        <f ca="1">DEVSQ(MMULT(DEsign(C4:E53),H17:H20))</f>
        <v>#NAME?</v>
      </c>
      <c r="J12" t="e">
        <f ca="1">I12/H12</f>
        <v>#NAME?</v>
      </c>
      <c r="K12" t="e">
        <f ca="1">J12/J13</f>
        <v>#NAME?</v>
      </c>
      <c r="L12" t="e">
        <f ca="1">FDIST(K12,H12,H13)</f>
        <v>#NAME?</v>
      </c>
      <c r="M12" s="11" t="e">
        <f ca="1">IF(L12&lt;L10,"yes","no")</f>
        <v>#NAME?</v>
      </c>
    </row>
    <row r="13" spans="1:17" x14ac:dyDescent="0.35">
      <c r="A13" s="5" t="s">
        <v>33</v>
      </c>
      <c r="B13" s="6">
        <v>14.7</v>
      </c>
      <c r="C13" s="7">
        <v>8.1</v>
      </c>
      <c r="D13" s="8">
        <v>65.387718279566343</v>
      </c>
      <c r="E13" s="9">
        <v>493.2</v>
      </c>
      <c r="G13" t="s">
        <v>34</v>
      </c>
      <c r="H13">
        <f>H14-H12</f>
        <v>46</v>
      </c>
      <c r="I13" t="e">
        <f ca="1">I14-I12</f>
        <v>#NAME?</v>
      </c>
      <c r="J13" t="e">
        <f ca="1">I13/H13</f>
        <v>#NAME?</v>
      </c>
    </row>
    <row r="14" spans="1:17" x14ac:dyDescent="0.35">
      <c r="A14" s="5" t="s">
        <v>35</v>
      </c>
      <c r="B14" s="6">
        <v>9.1</v>
      </c>
      <c r="C14" s="7">
        <v>5.6</v>
      </c>
      <c r="D14" s="8">
        <v>29.667333748383395</v>
      </c>
      <c r="E14" s="9">
        <v>272.8</v>
      </c>
      <c r="G14" s="10" t="s">
        <v>36</v>
      </c>
      <c r="H14" s="10">
        <f>H8-1</f>
        <v>49</v>
      </c>
      <c r="I14" s="10">
        <f>DEVSQ(B4:B53)</f>
        <v>423.24879999999996</v>
      </c>
      <c r="J14" s="10"/>
      <c r="K14" s="10"/>
      <c r="L14" s="10"/>
      <c r="M14" s="10"/>
    </row>
    <row r="15" spans="1:17" ht="15" thickBot="1" x14ac:dyDescent="0.4">
      <c r="A15" s="5" t="s">
        <v>37</v>
      </c>
      <c r="B15" s="6">
        <v>12.6</v>
      </c>
      <c r="C15" s="7">
        <v>6.8</v>
      </c>
      <c r="D15" s="8">
        <v>94.600660447193093</v>
      </c>
      <c r="E15" s="9">
        <v>239.4</v>
      </c>
    </row>
    <row r="16" spans="1:17" ht="15" thickTop="1" x14ac:dyDescent="0.35">
      <c r="A16" s="5" t="s">
        <v>38</v>
      </c>
      <c r="B16" s="6">
        <v>12.2</v>
      </c>
      <c r="C16" s="7">
        <v>7.3</v>
      </c>
      <c r="D16" s="8">
        <v>79.13310968601246</v>
      </c>
      <c r="E16" s="9">
        <v>533.20000000000005</v>
      </c>
      <c r="G16" s="13"/>
      <c r="H16" s="13" t="s">
        <v>39</v>
      </c>
      <c r="I16" s="13" t="s">
        <v>40</v>
      </c>
      <c r="J16" s="13" t="s">
        <v>41</v>
      </c>
      <c r="K16" s="13" t="s">
        <v>29</v>
      </c>
      <c r="L16" s="13" t="s">
        <v>42</v>
      </c>
      <c r="M16" s="13" t="s">
        <v>43</v>
      </c>
      <c r="N16" s="13" t="s">
        <v>44</v>
      </c>
      <c r="P16" s="13" t="s">
        <v>45</v>
      </c>
      <c r="Q16" s="13" t="s">
        <v>29</v>
      </c>
    </row>
    <row r="17" spans="1:17" x14ac:dyDescent="0.35">
      <c r="A17" s="5" t="s">
        <v>46</v>
      </c>
      <c r="B17" s="6">
        <v>13.1</v>
      </c>
      <c r="C17" s="7">
        <v>8</v>
      </c>
      <c r="D17" s="8">
        <v>88.000000627274659</v>
      </c>
      <c r="E17" s="9">
        <v>333.6</v>
      </c>
      <c r="G17" t="s">
        <v>47</v>
      </c>
      <c r="H17" t="e">
        <f t="array" aca="1" ref="H17:I20" ca="1">RRegCoeff(C4:E53,B4:B53,3)</f>
        <v>#NAME?</v>
      </c>
      <c r="I17" t="e">
        <f ca="1"/>
        <v>#NAME?</v>
      </c>
      <c r="J17" t="e">
        <f ca="1">H17/I17</f>
        <v>#NAME?</v>
      </c>
      <c r="K17" t="e">
        <f ca="1">TDIST(ABS(J17),$H$13,2)</f>
        <v>#NAME?</v>
      </c>
      <c r="L17" t="e">
        <f ca="1">H17-TINV(L$10,$H$13)*I17</f>
        <v>#NAME?</v>
      </c>
      <c r="M17" t="e">
        <f ca="1">H17+TINV(L$10,$H$13)*I17</f>
        <v>#NAME?</v>
      </c>
      <c r="P17">
        <f>'[1]Mult Reg 8'!I19</f>
        <v>3.9875336904973384</v>
      </c>
      <c r="Q17">
        <f>'[1]Mult Reg 8'!K19</f>
        <v>0.91318525331884337</v>
      </c>
    </row>
    <row r="18" spans="1:17" x14ac:dyDescent="0.35">
      <c r="A18" s="5" t="s">
        <v>48</v>
      </c>
      <c r="B18" s="6">
        <v>11.5</v>
      </c>
      <c r="C18" s="7">
        <v>5.0999999999999996</v>
      </c>
      <c r="D18" s="8">
        <v>94.170464820794294</v>
      </c>
      <c r="E18" s="9">
        <v>294.7</v>
      </c>
      <c r="G18" t="str">
        <f t="array" ref="G18:G20">TRANSPOSE(C3:E3)</f>
        <v>Infant Mort</v>
      </c>
      <c r="H18" t="e">
        <f ca="1"/>
        <v>#NAME?</v>
      </c>
      <c r="I18" t="e">
        <f ca="1"/>
        <v>#NAME?</v>
      </c>
      <c r="J18" t="e">
        <f ca="1">H18/I18</f>
        <v>#NAME?</v>
      </c>
      <c r="K18" t="e">
        <f ca="1">TDIST(ABS(J18),$H$13,2)</f>
        <v>#NAME?</v>
      </c>
      <c r="L18" t="e">
        <f ca="1">H18-TINV(L$10,$H$13)*I18</f>
        <v>#NAME?</v>
      </c>
      <c r="M18" t="e">
        <f ca="1">H18+TINV(L$10,$H$13)*I18</f>
        <v>#NAME?</v>
      </c>
      <c r="N18" t="e">
        <f ca="1">VIF(C4:E53,1)</f>
        <v>#NAME?</v>
      </c>
      <c r="P18">
        <f>'[1]Mult Reg 8'!I20</f>
        <v>0.3006729090126502</v>
      </c>
      <c r="Q18">
        <f>'[1]Mult Reg 8'!K20</f>
        <v>1.0162763056825428E-4</v>
      </c>
    </row>
    <row r="19" spans="1:17" x14ac:dyDescent="0.35">
      <c r="A19" s="5" t="s">
        <v>49</v>
      </c>
      <c r="B19" s="6">
        <v>11.3</v>
      </c>
      <c r="C19" s="7">
        <v>7.1</v>
      </c>
      <c r="D19" s="8">
        <v>88.703716524620162</v>
      </c>
      <c r="E19" s="9">
        <v>452.7</v>
      </c>
      <c r="G19" t="str">
        <v>White</v>
      </c>
      <c r="H19" t="e">
        <f ca="1"/>
        <v>#NAME?</v>
      </c>
      <c r="I19" t="e">
        <f ca="1"/>
        <v>#NAME?</v>
      </c>
      <c r="J19" t="e">
        <f ca="1">H19/I19</f>
        <v>#NAME?</v>
      </c>
      <c r="K19" t="e">
        <f ca="1">TDIST(ABS(J19),$H$13,2)</f>
        <v>#NAME?</v>
      </c>
      <c r="L19" t="e">
        <f ca="1">H19-TINV(L$10,$H$13)*I19</f>
        <v>#NAME?</v>
      </c>
      <c r="M19" t="e">
        <f ca="1">H19+TINV(L$10,$H$13)*I19</f>
        <v>#NAME?</v>
      </c>
      <c r="N19" t="e">
        <f ca="1">VIF(C4:E53,2)</f>
        <v>#NAME?</v>
      </c>
      <c r="P19">
        <f>'[1]Mult Reg 8'!I21</f>
        <v>3.3602531929280269E-2</v>
      </c>
      <c r="Q19">
        <f>'[1]Mult Reg 8'!K21</f>
        <v>0.28529815262504604</v>
      </c>
    </row>
    <row r="20" spans="1:17" x14ac:dyDescent="0.35">
      <c r="A20" s="5" t="s">
        <v>50</v>
      </c>
      <c r="B20" s="6">
        <v>17.3</v>
      </c>
      <c r="C20" s="7">
        <v>7.5</v>
      </c>
      <c r="D20" s="8">
        <v>89.904327345935869</v>
      </c>
      <c r="E20" s="9">
        <v>295</v>
      </c>
      <c r="G20" s="10" t="str">
        <v>Crime</v>
      </c>
      <c r="H20" s="10" t="e">
        <f ca="1"/>
        <v>#NAME?</v>
      </c>
      <c r="I20" s="10" t="e">
        <f ca="1"/>
        <v>#NAME?</v>
      </c>
      <c r="J20" s="10" t="e">
        <f ca="1">H20/I20</f>
        <v>#NAME?</v>
      </c>
      <c r="K20" s="10" t="e">
        <f ca="1">TDIST(ABS(J20),$H$13,2)</f>
        <v>#NAME?</v>
      </c>
      <c r="L20" s="10" t="e">
        <f ca="1">H20-TINV(L$10,$H$13)*I20</f>
        <v>#NAME?</v>
      </c>
      <c r="M20" s="10" t="e">
        <f ca="1">H20+TINV(L$10,$H$13)*I20</f>
        <v>#NAME?</v>
      </c>
      <c r="N20" s="10" t="e">
        <f ca="1">VIF(C4:E53,3)</f>
        <v>#NAME?</v>
      </c>
      <c r="P20" s="10">
        <f>'[1]Mult Reg 8'!I22</f>
        <v>2.2421016620427178E-3</v>
      </c>
      <c r="Q20" s="10">
        <f>'[1]Mult Reg 8'!K22</f>
        <v>0.52921921764794777</v>
      </c>
    </row>
    <row r="21" spans="1:17" x14ac:dyDescent="0.35">
      <c r="A21" s="5" t="s">
        <v>51</v>
      </c>
      <c r="B21" s="6">
        <v>17.3</v>
      </c>
      <c r="C21" s="7">
        <v>9.9</v>
      </c>
      <c r="D21" s="8">
        <v>64.839543701408999</v>
      </c>
      <c r="E21" s="9">
        <v>729.5</v>
      </c>
    </row>
    <row r="22" spans="1:17" x14ac:dyDescent="0.35">
      <c r="A22" s="5" t="s">
        <v>52</v>
      </c>
      <c r="B22" s="6">
        <v>12.3</v>
      </c>
      <c r="C22" s="7">
        <v>6.3</v>
      </c>
      <c r="D22" s="8">
        <v>96.389852756187835</v>
      </c>
      <c r="E22" s="9">
        <v>118</v>
      </c>
    </row>
    <row r="23" spans="1:17" x14ac:dyDescent="0.35">
      <c r="A23" s="5" t="s">
        <v>53</v>
      </c>
      <c r="B23" s="6">
        <v>8.1</v>
      </c>
      <c r="C23" s="7">
        <v>8</v>
      </c>
      <c r="D23" s="8">
        <v>63.398020838196281</v>
      </c>
      <c r="E23" s="9">
        <v>641.9</v>
      </c>
    </row>
    <row r="24" spans="1:17" x14ac:dyDescent="0.35">
      <c r="A24" s="5" t="s">
        <v>54</v>
      </c>
      <c r="B24" s="12">
        <v>10</v>
      </c>
      <c r="C24" s="7">
        <v>4.8</v>
      </c>
      <c r="D24" s="8">
        <v>86.203669547721617</v>
      </c>
      <c r="E24" s="9">
        <v>431.5</v>
      </c>
    </row>
    <row r="25" spans="1:17" x14ac:dyDescent="0.35">
      <c r="A25" s="5" t="s">
        <v>55</v>
      </c>
      <c r="B25" s="6">
        <v>14.4</v>
      </c>
      <c r="C25" s="7">
        <v>7.4</v>
      </c>
      <c r="D25" s="8">
        <v>81.183409037427396</v>
      </c>
      <c r="E25" s="9">
        <v>536</v>
      </c>
    </row>
    <row r="26" spans="1:17" x14ac:dyDescent="0.35">
      <c r="A26" s="5" t="s">
        <v>56</v>
      </c>
      <c r="B26" s="6">
        <v>9.6</v>
      </c>
      <c r="C26" s="7">
        <v>5.2</v>
      </c>
      <c r="D26" s="8">
        <v>89.045556531854984</v>
      </c>
      <c r="E26" s="9">
        <v>288.7</v>
      </c>
    </row>
    <row r="27" spans="1:17" x14ac:dyDescent="0.35">
      <c r="A27" s="5" t="s">
        <v>57</v>
      </c>
      <c r="B27" s="6">
        <v>21.2</v>
      </c>
      <c r="C27" s="7">
        <v>10.6</v>
      </c>
      <c r="D27" s="8">
        <v>60.598179144073846</v>
      </c>
      <c r="E27" s="9">
        <v>291.3</v>
      </c>
    </row>
    <row r="28" spans="1:17" x14ac:dyDescent="0.35">
      <c r="A28" s="5" t="s">
        <v>58</v>
      </c>
      <c r="B28" s="6">
        <v>13.4</v>
      </c>
      <c r="C28" s="7">
        <v>7.4</v>
      </c>
      <c r="D28" s="8">
        <v>85.028888093842554</v>
      </c>
      <c r="E28" s="9">
        <v>504.9</v>
      </c>
    </row>
    <row r="29" spans="1:17" x14ac:dyDescent="0.35">
      <c r="A29" s="5" t="s">
        <v>59</v>
      </c>
      <c r="B29" s="6">
        <v>14.8</v>
      </c>
      <c r="C29" s="7">
        <v>5.8</v>
      </c>
      <c r="D29" s="8">
        <v>90.467729264863962</v>
      </c>
      <c r="E29" s="9">
        <v>287.5</v>
      </c>
    </row>
    <row r="30" spans="1:17" x14ac:dyDescent="0.35">
      <c r="A30" s="5" t="s">
        <v>60</v>
      </c>
      <c r="B30" s="6">
        <v>10.8</v>
      </c>
      <c r="C30" s="7">
        <v>5.6</v>
      </c>
      <c r="D30" s="8">
        <v>91.372477335833381</v>
      </c>
      <c r="E30" s="9">
        <v>302.39999999999998</v>
      </c>
    </row>
    <row r="31" spans="1:17" x14ac:dyDescent="0.35">
      <c r="A31" s="5" t="s">
        <v>61</v>
      </c>
      <c r="B31" s="6">
        <v>11.3</v>
      </c>
      <c r="C31" s="7">
        <v>6.4</v>
      </c>
      <c r="D31" s="8">
        <v>80.891227371165002</v>
      </c>
      <c r="E31" s="9">
        <v>750.6</v>
      </c>
    </row>
    <row r="32" spans="1:17" x14ac:dyDescent="0.35">
      <c r="A32" s="5" t="s">
        <v>62</v>
      </c>
      <c r="B32" s="6">
        <v>7.6</v>
      </c>
      <c r="C32" s="7">
        <v>6.1</v>
      </c>
      <c r="D32" s="8">
        <v>95.487186970145373</v>
      </c>
      <c r="E32" s="9">
        <v>137.30000000000001</v>
      </c>
    </row>
    <row r="33" spans="1:5" x14ac:dyDescent="0.35">
      <c r="A33" s="5" t="s">
        <v>63</v>
      </c>
      <c r="B33" s="6">
        <v>8.6999999999999993</v>
      </c>
      <c r="C33" s="7">
        <v>5.5</v>
      </c>
      <c r="D33" s="8">
        <v>76.032117342828414</v>
      </c>
      <c r="E33" s="9">
        <v>329.3</v>
      </c>
    </row>
    <row r="34" spans="1:5" x14ac:dyDescent="0.35">
      <c r="A34" s="5" t="s">
        <v>64</v>
      </c>
      <c r="B34" s="6">
        <v>17.100000000000001</v>
      </c>
      <c r="C34" s="7">
        <v>5.8</v>
      </c>
      <c r="D34" s="8">
        <v>83.996520785584835</v>
      </c>
      <c r="E34" s="9">
        <v>664.2</v>
      </c>
    </row>
    <row r="35" spans="1:5" x14ac:dyDescent="0.35">
      <c r="A35" s="5" t="s">
        <v>65</v>
      </c>
      <c r="B35" s="6">
        <v>13.6</v>
      </c>
      <c r="C35" s="7">
        <v>5.6</v>
      </c>
      <c r="D35" s="8">
        <v>73.422529169257928</v>
      </c>
      <c r="E35" s="9">
        <v>414.1</v>
      </c>
    </row>
    <row r="36" spans="1:5" x14ac:dyDescent="0.35">
      <c r="A36" s="5" t="s">
        <v>66</v>
      </c>
      <c r="B36" s="6">
        <v>14.6</v>
      </c>
      <c r="C36" s="7">
        <v>8.1</v>
      </c>
      <c r="D36" s="8">
        <v>73.937344387272134</v>
      </c>
      <c r="E36" s="9">
        <v>466.4</v>
      </c>
    </row>
    <row r="37" spans="1:5" x14ac:dyDescent="0.35">
      <c r="A37" s="5" t="s">
        <v>67</v>
      </c>
      <c r="B37" s="14">
        <v>12</v>
      </c>
      <c r="C37" s="7">
        <v>5.8</v>
      </c>
      <c r="D37" s="8">
        <v>91.393509706444945</v>
      </c>
      <c r="E37" s="9">
        <v>142.4</v>
      </c>
    </row>
    <row r="38" spans="1:5" x14ac:dyDescent="0.35">
      <c r="A38" s="5" t="s">
        <v>68</v>
      </c>
      <c r="B38" s="6">
        <v>13.4</v>
      </c>
      <c r="C38" s="7">
        <v>7.8</v>
      </c>
      <c r="D38" s="8">
        <v>84.764237226305966</v>
      </c>
      <c r="E38" s="9">
        <v>343.2</v>
      </c>
    </row>
    <row r="39" spans="1:5" x14ac:dyDescent="0.35">
      <c r="A39" s="5" t="s">
        <v>69</v>
      </c>
      <c r="B39" s="6">
        <v>15.9</v>
      </c>
      <c r="C39" s="7">
        <v>8</v>
      </c>
      <c r="D39" s="8">
        <v>78.141238608693655</v>
      </c>
      <c r="E39" s="9">
        <v>499.6</v>
      </c>
    </row>
    <row r="40" spans="1:5" x14ac:dyDescent="0.35">
      <c r="A40" s="5" t="s">
        <v>70</v>
      </c>
      <c r="B40" s="6">
        <v>13.6</v>
      </c>
      <c r="C40" s="7">
        <v>5.5</v>
      </c>
      <c r="D40" s="8">
        <v>90.140446325387984</v>
      </c>
      <c r="E40" s="9">
        <v>287.60000000000002</v>
      </c>
    </row>
    <row r="41" spans="1:5" x14ac:dyDescent="0.35">
      <c r="A41" s="5" t="s">
        <v>71</v>
      </c>
      <c r="B41" s="6">
        <v>12.1</v>
      </c>
      <c r="C41" s="7">
        <v>7.6</v>
      </c>
      <c r="D41" s="8">
        <v>85.424563507935517</v>
      </c>
      <c r="E41" s="9">
        <v>416.5</v>
      </c>
    </row>
    <row r="42" spans="1:5" x14ac:dyDescent="0.35">
      <c r="A42" s="5" t="s">
        <v>72</v>
      </c>
      <c r="B42" s="6">
        <v>11.7</v>
      </c>
      <c r="C42" s="7">
        <v>6.1</v>
      </c>
      <c r="D42" s="8">
        <v>88.483880668602993</v>
      </c>
      <c r="E42" s="9">
        <v>227.3</v>
      </c>
    </row>
    <row r="43" spans="1:5" x14ac:dyDescent="0.35">
      <c r="A43" s="5" t="s">
        <v>73</v>
      </c>
      <c r="B43" s="6">
        <v>15.7</v>
      </c>
      <c r="C43" s="7">
        <v>8.4</v>
      </c>
      <c r="D43" s="8">
        <v>68.748136077503446</v>
      </c>
      <c r="E43" s="9">
        <v>788.3</v>
      </c>
    </row>
    <row r="44" spans="1:5" x14ac:dyDescent="0.35">
      <c r="A44" s="5" t="s">
        <v>74</v>
      </c>
      <c r="B44" s="6">
        <v>12.5</v>
      </c>
      <c r="C44" s="7">
        <v>6.9</v>
      </c>
      <c r="D44" s="8">
        <v>88.189790025789804</v>
      </c>
      <c r="E44" s="9">
        <v>169.2</v>
      </c>
    </row>
    <row r="45" spans="1:5" x14ac:dyDescent="0.35">
      <c r="A45" s="5" t="s">
        <v>75</v>
      </c>
      <c r="B45" s="6">
        <v>15.5</v>
      </c>
      <c r="C45" s="7">
        <v>8.6999999999999993</v>
      </c>
      <c r="D45" s="8">
        <v>80.371971305033981</v>
      </c>
      <c r="E45" s="9">
        <v>753.3</v>
      </c>
    </row>
    <row r="46" spans="1:5" x14ac:dyDescent="0.35">
      <c r="A46" s="5" t="s">
        <v>76</v>
      </c>
      <c r="B46" s="6">
        <v>15.8</v>
      </c>
      <c r="C46" s="7">
        <v>6.2</v>
      </c>
      <c r="D46" s="8">
        <v>82.402677784750395</v>
      </c>
      <c r="E46" s="9">
        <v>510.6</v>
      </c>
    </row>
    <row r="47" spans="1:5" x14ac:dyDescent="0.35">
      <c r="A47" s="5" t="s">
        <v>77</v>
      </c>
      <c r="B47" s="6">
        <v>9.6</v>
      </c>
      <c r="C47" s="7">
        <v>5.0999999999999996</v>
      </c>
      <c r="D47" s="8">
        <v>92.915461931338129</v>
      </c>
      <c r="E47" s="9">
        <v>234.8</v>
      </c>
    </row>
    <row r="48" spans="1:5" x14ac:dyDescent="0.35">
      <c r="A48" s="5" t="s">
        <v>78</v>
      </c>
      <c r="B48" s="6">
        <v>10.6</v>
      </c>
      <c r="C48" s="7">
        <v>5.5</v>
      </c>
      <c r="D48" s="8">
        <v>96.408807764739961</v>
      </c>
      <c r="E48" s="9">
        <v>124.3</v>
      </c>
    </row>
    <row r="49" spans="1:5" x14ac:dyDescent="0.35">
      <c r="A49" s="5" t="s">
        <v>79</v>
      </c>
      <c r="B49" s="6">
        <v>10.199999999999999</v>
      </c>
      <c r="C49" s="7">
        <v>7.1</v>
      </c>
      <c r="D49" s="8">
        <v>73.031896017666924</v>
      </c>
      <c r="E49" s="9">
        <v>269.7</v>
      </c>
    </row>
    <row r="50" spans="1:5" x14ac:dyDescent="0.35">
      <c r="A50" s="5" t="s">
        <v>80</v>
      </c>
      <c r="B50" s="6">
        <v>11.3</v>
      </c>
      <c r="C50" s="7">
        <v>4.7</v>
      </c>
      <c r="D50" s="8">
        <v>84.290902250404002</v>
      </c>
      <c r="E50" s="9">
        <v>333.1</v>
      </c>
    </row>
    <row r="51" spans="1:5" x14ac:dyDescent="0.35">
      <c r="A51" s="5" t="s">
        <v>81</v>
      </c>
      <c r="B51" s="14">
        <v>17</v>
      </c>
      <c r="C51" s="7">
        <v>7.4</v>
      </c>
      <c r="D51" s="8">
        <v>94.524786328554711</v>
      </c>
      <c r="E51" s="9">
        <v>275.2</v>
      </c>
    </row>
    <row r="52" spans="1:5" x14ac:dyDescent="0.35">
      <c r="A52" s="5" t="s">
        <v>82</v>
      </c>
      <c r="B52" s="6">
        <v>10.4</v>
      </c>
      <c r="C52" s="7">
        <v>6.4</v>
      </c>
      <c r="D52" s="8">
        <v>89.673695670212709</v>
      </c>
      <c r="E52" s="9">
        <v>290.89999999999998</v>
      </c>
    </row>
    <row r="53" spans="1:5" x14ac:dyDescent="0.35">
      <c r="A53" s="15" t="s">
        <v>83</v>
      </c>
      <c r="B53" s="16">
        <v>9.4</v>
      </c>
      <c r="C53" s="17">
        <v>7</v>
      </c>
      <c r="D53" s="18">
        <v>93.867286940458214</v>
      </c>
      <c r="E53" s="19">
        <v>239.3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Robust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2025-10-11T19:56:05Z</dcterms:created>
  <dcterms:modified xsi:type="dcterms:W3CDTF">2025-10-11T19:58:16Z</dcterms:modified>
</cp:coreProperties>
</file>