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9" documentId="8_{3D639DEA-A9D2-444A-9543-21F8F3107E21}" xr6:coauthVersionLast="47" xr6:coauthVersionMax="47" xr10:uidLastSave="{A7312D43-360F-49E2-A46A-62B7E2AD2B8B}"/>
  <bookViews>
    <workbookView xWindow="-110" yWindow="-110" windowWidth="19420" windowHeight="10300" xr2:uid="{E4E99C25-2554-4524-BCA9-860B6B7406DA}"/>
  </bookViews>
  <sheets>
    <sheet name="Title" sheetId="4" r:id="rId1"/>
    <sheet name="Ridge 1" sheetId="1" r:id="rId2"/>
  </sheets>
  <externalReferences>
    <externalReference r:id="rId3"/>
    <externalReference r:id="rId4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7" i="1" l="1"/>
  <c r="W27" i="1" a="1"/>
  <c r="C27" i="1"/>
  <c r="B27" i="1"/>
  <c r="A27" i="1"/>
  <c r="A25" i="1"/>
  <c r="E24" i="1"/>
  <c r="D24" i="1"/>
  <c r="A23" i="1" a="1"/>
  <c r="E26" i="1" s="1"/>
  <c r="AH22" i="1" a="1"/>
  <c r="AH22" i="1" s="1"/>
  <c r="X25" i="1"/>
  <c r="W22" i="1" a="1"/>
  <c r="W25" i="1" s="1"/>
  <c r="N21" i="1"/>
  <c r="N20" i="1"/>
  <c r="N19" i="1"/>
  <c r="N18" i="1"/>
  <c r="AK17" i="1" a="1"/>
  <c r="AK20" i="1" s="1"/>
  <c r="I21" i="1"/>
  <c r="H21" i="1"/>
  <c r="I20" i="1"/>
  <c r="H20" i="1"/>
  <c r="I19" i="1"/>
  <c r="H19" i="1"/>
  <c r="I18" i="1"/>
  <c r="H18" i="1"/>
  <c r="I17" i="1"/>
  <c r="H17" i="1" a="1"/>
  <c r="H17" i="1" s="1"/>
  <c r="I12" i="1" s="1"/>
  <c r="AI20" i="1"/>
  <c r="AH20" i="1"/>
  <c r="AI19" i="1"/>
  <c r="AH19" i="1"/>
  <c r="AI18" i="1"/>
  <c r="AH18" i="1"/>
  <c r="AI17" i="1"/>
  <c r="AH17" i="1"/>
  <c r="AI16" i="1"/>
  <c r="AH16" i="1"/>
  <c r="AH16" i="1" a="1"/>
  <c r="AE16" i="1" a="1"/>
  <c r="AF20" i="1" s="1"/>
  <c r="AK15" i="1" a="1"/>
  <c r="AK15" i="1" s="1"/>
  <c r="AE7" i="1" a="1"/>
  <c r="AE7" i="1" s="1"/>
  <c r="AE5" i="1"/>
  <c r="AE5" i="1" a="1"/>
  <c r="T19" i="1"/>
  <c r="T18" i="1"/>
  <c r="T17" i="1"/>
  <c r="T16" i="1"/>
  <c r="T15" i="1"/>
  <c r="T12" i="1"/>
  <c r="T11" i="1"/>
  <c r="T10" i="1"/>
  <c r="T9" i="1"/>
  <c r="T8" i="1"/>
  <c r="T7" i="1"/>
  <c r="T6" i="1"/>
  <c r="T5" i="1"/>
  <c r="T4" i="1"/>
  <c r="T3" i="1"/>
  <c r="T2" i="1" a="1"/>
  <c r="T14" i="1" s="1"/>
  <c r="R19" i="1"/>
  <c r="Q19" i="1"/>
  <c r="P19" i="1"/>
  <c r="S18" i="1"/>
  <c r="R18" i="1"/>
  <c r="Q18" i="1"/>
  <c r="P18" i="1"/>
  <c r="S17" i="1"/>
  <c r="R17" i="1"/>
  <c r="R16" i="1"/>
  <c r="Q16" i="1"/>
  <c r="P16" i="1"/>
  <c r="S15" i="1"/>
  <c r="R15" i="1"/>
  <c r="Q15" i="1"/>
  <c r="P15" i="1"/>
  <c r="S14" i="1"/>
  <c r="R14" i="1"/>
  <c r="R13" i="1"/>
  <c r="Q13" i="1"/>
  <c r="P13" i="1"/>
  <c r="S12" i="1"/>
  <c r="R12" i="1"/>
  <c r="Q12" i="1"/>
  <c r="P12" i="1"/>
  <c r="S11" i="1"/>
  <c r="R11" i="1"/>
  <c r="R10" i="1"/>
  <c r="Q10" i="1"/>
  <c r="P10" i="1"/>
  <c r="S9" i="1"/>
  <c r="R9" i="1"/>
  <c r="Q9" i="1"/>
  <c r="P9" i="1"/>
  <c r="S8" i="1"/>
  <c r="R8" i="1"/>
  <c r="R7" i="1"/>
  <c r="Q7" i="1"/>
  <c r="P7" i="1"/>
  <c r="S6" i="1"/>
  <c r="R6" i="1"/>
  <c r="Q6" i="1"/>
  <c r="P6" i="1"/>
  <c r="S5" i="1"/>
  <c r="R5" i="1"/>
  <c r="R4" i="1"/>
  <c r="Q4" i="1"/>
  <c r="P4" i="1"/>
  <c r="S3" i="1"/>
  <c r="R3" i="1"/>
  <c r="Q3" i="1"/>
  <c r="P3" i="1"/>
  <c r="S2" i="1"/>
  <c r="R2" i="1"/>
  <c r="P2" i="1" a="1"/>
  <c r="Q17" i="1" s="1"/>
  <c r="V17" i="1" a="1"/>
  <c r="V17" i="1"/>
  <c r="V18" i="1"/>
  <c r="V19" i="1"/>
  <c r="V20" i="1"/>
  <c r="Q1" i="1"/>
  <c r="R1" i="1"/>
  <c r="S1" i="1"/>
  <c r="T1" i="1"/>
  <c r="P1" i="1"/>
  <c r="G18" i="1" a="1"/>
  <c r="G20" i="1" s="1"/>
  <c r="G18" i="1"/>
  <c r="I14" i="1"/>
  <c r="H12" i="1"/>
  <c r="H8" i="1"/>
  <c r="B3" i="1"/>
  <c r="AE16" i="1" l="1"/>
  <c r="A23" i="1"/>
  <c r="C25" i="1"/>
  <c r="E27" i="1"/>
  <c r="AE18" i="1"/>
  <c r="W22" i="1"/>
  <c r="B23" i="1"/>
  <c r="D25" i="1"/>
  <c r="AF16" i="1"/>
  <c r="AE17" i="1"/>
  <c r="B25" i="1"/>
  <c r="D27" i="1"/>
  <c r="AF17" i="1"/>
  <c r="AF18" i="1"/>
  <c r="X22" i="1"/>
  <c r="C23" i="1"/>
  <c r="E25" i="1"/>
  <c r="AE19" i="1"/>
  <c r="W23" i="1"/>
  <c r="D23" i="1"/>
  <c r="A26" i="1"/>
  <c r="AF19" i="1"/>
  <c r="AK17" i="1"/>
  <c r="X23" i="1"/>
  <c r="E23" i="1"/>
  <c r="B26" i="1"/>
  <c r="S4" i="1"/>
  <c r="S7" i="1"/>
  <c r="S10" i="1"/>
  <c r="S13" i="1"/>
  <c r="S16" i="1"/>
  <c r="S19" i="1"/>
  <c r="AE20" i="1"/>
  <c r="AK18" i="1"/>
  <c r="W24" i="1"/>
  <c r="A24" i="1"/>
  <c r="C26" i="1"/>
  <c r="P2" i="1"/>
  <c r="P5" i="1"/>
  <c r="P8" i="1"/>
  <c r="P11" i="1"/>
  <c r="P14" i="1"/>
  <c r="P17" i="1"/>
  <c r="T13" i="1"/>
  <c r="AK19" i="1"/>
  <c r="X24" i="1"/>
  <c r="B24" i="1"/>
  <c r="D26" i="1"/>
  <c r="Q2" i="1"/>
  <c r="Q5" i="1"/>
  <c r="Q8" i="1"/>
  <c r="Q11" i="1"/>
  <c r="Q14" i="1"/>
  <c r="T2" i="1"/>
  <c r="C24" i="1"/>
  <c r="G21" i="1"/>
  <c r="G19" i="1"/>
  <c r="H14" i="1"/>
  <c r="H13" i="1" s="1"/>
  <c r="W8" i="1" l="1"/>
  <c r="X14" i="1"/>
  <c r="P22" i="1" a="1"/>
  <c r="W12" i="1"/>
  <c r="L20" i="1"/>
  <c r="J20" i="1"/>
  <c r="K20" i="1" s="1"/>
  <c r="J21" i="1"/>
  <c r="K21" i="1" s="1"/>
  <c r="L21" i="1"/>
  <c r="L19" i="1"/>
  <c r="J19" i="1"/>
  <c r="K19" i="1" s="1"/>
  <c r="M17" i="1"/>
  <c r="J17" i="1"/>
  <c r="K17" i="1" s="1"/>
  <c r="L17" i="1"/>
  <c r="L18" i="1"/>
  <c r="J18" i="1"/>
  <c r="K18" i="1" s="1"/>
  <c r="M20" i="1"/>
  <c r="M18" i="1"/>
  <c r="Q23" i="1" l="1"/>
  <c r="P22" i="1"/>
  <c r="P28" i="1" s="1" a="1"/>
  <c r="Q22" i="1"/>
  <c r="R22" i="1"/>
  <c r="S22" i="1"/>
  <c r="P23" i="1"/>
  <c r="S24" i="1"/>
  <c r="Q25" i="1"/>
  <c r="R25" i="1"/>
  <c r="P25" i="1"/>
  <c r="S25" i="1"/>
  <c r="R24" i="1"/>
  <c r="Q24" i="1"/>
  <c r="P24" i="1"/>
  <c r="R23" i="1"/>
  <c r="S23" i="1"/>
  <c r="W14" i="1"/>
  <c r="W13" i="1" s="1"/>
  <c r="H5" i="1"/>
  <c r="J12" i="1"/>
  <c r="I13" i="1"/>
  <c r="M21" i="1"/>
  <c r="M19" i="1"/>
  <c r="S31" i="1" l="1"/>
  <c r="S28" i="1"/>
  <c r="R31" i="1"/>
  <c r="R28" i="1"/>
  <c r="Q31" i="1"/>
  <c r="Q28" i="1"/>
  <c r="P31" i="1"/>
  <c r="P28" i="1"/>
  <c r="AC17" i="1" s="1" a="1"/>
  <c r="S30" i="1"/>
  <c r="R30" i="1"/>
  <c r="S29" i="1"/>
  <c r="R29" i="1"/>
  <c r="Q29" i="1"/>
  <c r="P29" i="1"/>
  <c r="Q30" i="1"/>
  <c r="P30" i="1"/>
  <c r="J13" i="1"/>
  <c r="H7" i="1" s="1"/>
  <c r="K6" i="1"/>
  <c r="K4" i="1"/>
  <c r="K5" i="1" s="1"/>
  <c r="H6" i="1"/>
  <c r="H4" i="1"/>
  <c r="AC20" i="1" l="1"/>
  <c r="AC18" i="1"/>
  <c r="AC17" i="1"/>
  <c r="AC19" i="1"/>
  <c r="K12" i="1"/>
  <c r="L12" i="1" s="1"/>
  <c r="M12" i="1" s="1"/>
  <c r="W17" i="1" l="1" a="1"/>
  <c r="W19" i="1" s="1"/>
  <c r="W18" i="1" l="1"/>
  <c r="W17" i="1"/>
  <c r="W20" i="1"/>
  <c r="X13" i="1" l="1" a="1"/>
  <c r="X13" i="1" s="1"/>
  <c r="Z6" i="1" l="1"/>
  <c r="Y13" i="1"/>
  <c r="W7" i="1" s="1"/>
  <c r="X17" i="1" s="1" a="1"/>
  <c r="Z4" i="1"/>
  <c r="Z5" i="1" s="1"/>
  <c r="X12" i="1"/>
  <c r="Y12" i="1" l="1"/>
  <c r="Z12" i="1" s="1"/>
  <c r="AA12" i="1" s="1"/>
  <c r="AB12" i="1" s="1"/>
  <c r="W5" i="1"/>
  <c r="X18" i="1"/>
  <c r="X17" i="1"/>
  <c r="X20" i="1"/>
  <c r="X19" i="1"/>
  <c r="Y19" i="1" l="1"/>
  <c r="Z19" i="1" s="1"/>
  <c r="AA19" i="1"/>
  <c r="AB19" i="1"/>
  <c r="AA20" i="1"/>
  <c r="AB20" i="1"/>
  <c r="Y20" i="1"/>
  <c r="Z20" i="1" s="1"/>
  <c r="Y17" i="1"/>
  <c r="Z17" i="1" s="1"/>
  <c r="AB17" i="1"/>
  <c r="AA17" i="1"/>
  <c r="AB18" i="1"/>
  <c r="AA18" i="1"/>
  <c r="Y18" i="1"/>
  <c r="Z18" i="1" s="1"/>
  <c r="W4" i="1"/>
  <c r="W6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<sst xmlns="http://schemas.openxmlformats.org/spreadsheetml/2006/main" count="73" uniqueCount="43">
  <si>
    <t>X1</t>
  </si>
  <si>
    <t>X2</t>
  </si>
  <si>
    <t>X3</t>
  </si>
  <si>
    <t>X4</t>
  </si>
  <si>
    <t>Y</t>
  </si>
  <si>
    <t>Regression Analysis</t>
  </si>
  <si>
    <t>Correlation Matrix</t>
  </si>
  <si>
    <t>OVERALL FIT</t>
  </si>
  <si>
    <t>Multiple R</t>
  </si>
  <si>
    <t>AIC</t>
  </si>
  <si>
    <t>R Square</t>
  </si>
  <si>
    <t>AICc</t>
  </si>
  <si>
    <t>Adjusted R Square</t>
  </si>
  <si>
    <t>SBC</t>
  </si>
  <si>
    <t>Standard Error</t>
  </si>
  <si>
    <t>Observations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</si>
  <si>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</si>
  <si>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</si>
  <si>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</si>
  <si>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</si>
  <si>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</si>
  <si>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</si>
  <si>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</si>
  <si>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</si>
  <si>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</si>
  <si>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</si>
  <si>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</si>
  <si>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coeff</t>
  </si>
  <si>
    <t>std err</t>
  </si>
  <si>
    <t>t stat</t>
  </si>
  <si>
    <t>lower</t>
  </si>
  <si>
    <t>upper</t>
  </si>
  <si>
    <t>vif</t>
  </si>
  <si>
    <t>Intercept</t>
  </si>
  <si>
    <t>Lambda</t>
  </si>
  <si>
    <t>BSC</t>
  </si>
  <si>
    <r>
      <t>X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X</t>
    </r>
  </si>
  <si>
    <r>
      <t>(X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X+</t>
    </r>
    <r>
      <rPr>
        <sz val="11"/>
        <color theme="1"/>
        <rFont val="Aptos Narrow"/>
        <family val="2"/>
      </rPr>
      <t>λ</t>
    </r>
    <r>
      <rPr>
        <sz val="11"/>
        <color theme="1"/>
        <rFont val="Calibri"/>
        <family val="2"/>
      </rPr>
      <t>I)</t>
    </r>
    <r>
      <rPr>
        <vertAlign val="superscript"/>
        <sz val="11"/>
        <color theme="1"/>
        <rFont val="Calibri"/>
        <family val="2"/>
      </rPr>
      <t>-1</t>
    </r>
  </si>
  <si>
    <t>Unstandardized</t>
  </si>
  <si>
    <t>Real Statistics Using Excel</t>
  </si>
  <si>
    <t>Updated</t>
  </si>
  <si>
    <t>Copyright © 2013 - 2025 Charles Zaiontz</t>
  </si>
  <si>
    <t>Ridge Regression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</si>
</sst>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15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3">
          <cell r="AA3">
            <v>0</v>
          </cell>
          <cell r="AB3">
            <v>1.7000000000000001E-3</v>
          </cell>
          <cell r="AC3">
            <v>1.7000000000000001E-2</v>
          </cell>
          <cell r="AD3">
            <v>0.17</v>
          </cell>
          <cell r="AE3">
            <v>1.7000000000000002</v>
          </cell>
          <cell r="AF3">
            <v>17</v>
          </cell>
          <cell r="AG3">
            <v>170</v>
          </cell>
        </row>
        <row r="4">
          <cell r="Z4" t="str">
            <v>X1</v>
          </cell>
          <cell r="AA4">
            <v>0.41542570119959465</v>
          </cell>
          <cell r="AB4">
            <v>0.41602481418138454</v>
          </cell>
          <cell r="AC4">
            <v>0.42019548374079296</v>
          </cell>
          <cell r="AD4">
            <v>0.42020903815928212</v>
          </cell>
          <cell r="AE4">
            <v>0.36397698018790275</v>
          </cell>
          <cell r="AF4">
            <v>0.25378972657159399</v>
          </cell>
          <cell r="AG4">
            <v>7.4280150801580888E-2</v>
          </cell>
        </row>
        <row r="5">
          <cell r="Z5" t="str">
            <v>X2</v>
          </cell>
          <cell r="AA5">
            <v>-0.37140411710341692</v>
          </cell>
          <cell r="AB5">
            <v>-0.36782519780234801</v>
          </cell>
          <cell r="AC5">
            <v>-0.33685253043124175</v>
          </cell>
          <cell r="AD5">
            <v>-0.12369783202344081</v>
          </cell>
          <cell r="AE5">
            <v>0.23039763439912436</v>
          </cell>
          <cell r="AF5">
            <v>0.23845474376746628</v>
          </cell>
          <cell r="AG5">
            <v>7.2512920140047579E-2</v>
          </cell>
        </row>
        <row r="6">
          <cell r="Z6" t="str">
            <v>X3</v>
          </cell>
          <cell r="AA6">
            <v>1.1124069143399349</v>
          </cell>
          <cell r="AB6">
            <v>1.1072546389330469</v>
          </cell>
          <cell r="AC6">
            <v>1.0638817410262469</v>
          </cell>
          <cell r="AD6">
            <v>0.79883846712574091</v>
          </cell>
          <cell r="AE6">
            <v>0.39039905370277894</v>
          </cell>
          <cell r="AF6">
            <v>0.22833586621233812</v>
          </cell>
          <cell r="AG6">
            <v>7.0244116059912778E-2</v>
          </cell>
        </row>
        <row r="7">
          <cell r="Z7" t="str">
            <v>X4</v>
          </cell>
          <cell r="AA7">
            <v>-0.38093801321675191</v>
          </cell>
          <cell r="AB7">
            <v>-0.37901926441711931</v>
          </cell>
          <cell r="AC7">
            <v>-0.36283868218831522</v>
          </cell>
          <cell r="AD7">
            <v>-0.26279271836474805</v>
          </cell>
          <cell r="AE7">
            <v>-9.4781377718283322E-2</v>
          </cell>
          <cell r="AF7">
            <v>1.507995175083722E-2</v>
          </cell>
          <cell r="AG7">
            <v>2.1774136428059303E-2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13C2E-4AAA-49AA-A6C0-56FA716456C5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39</v>
      </c>
    </row>
    <row r="2" spans="1:2" x14ac:dyDescent="0.35">
      <c r="A2" t="s">
        <v>42</v>
      </c>
    </row>
    <row r="4" spans="1:2" x14ac:dyDescent="0.35">
      <c r="A4" t="s">
        <v>40</v>
      </c>
      <c r="B4" s="30">
        <v>45941</v>
      </c>
    </row>
    <row r="6" spans="1:2" x14ac:dyDescent="0.35">
      <c r="A6" s="31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156B8-1085-49CE-AA22-44F99655A533}">
  <sheetPr codeName="Sheet162"/>
  <dimension ref="A1:AK31"/>
  <sheetViews>
    <sheetView workbookViewId="0"/>
  </sheetViews>
  <sheetFormatPr defaultRowHeight="14.5" x14ac:dyDescent="0.35"/>
  <cols>
    <col min="22" max="22" width="16.1796875" customWidth="1"/>
    <col min="30" max="30" width="4.1796875" customWidth="1"/>
  </cols>
  <sheetData>
    <row r="1" spans="1:37" ht="15" thickTop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t="s">
        <v>5</v>
      </c>
      <c r="P1" s="18" t="str">
        <f>A1</f>
        <v>X1</v>
      </c>
      <c r="Q1" s="18" t="str">
        <f t="shared" ref="Q1:T1" si="0">B1</f>
        <v>X2</v>
      </c>
      <c r="R1" s="18" t="str">
        <f t="shared" si="0"/>
        <v>X3</v>
      </c>
      <c r="S1" s="18" t="str">
        <f t="shared" si="0"/>
        <v>X4</v>
      </c>
      <c r="T1" s="18" t="str">
        <f t="shared" si="0"/>
        <v>Y</v>
      </c>
      <c r="V1" t="s">
        <v>5</v>
      </c>
      <c r="Y1" t="s">
        <v>34</v>
      </c>
      <c r="Z1">
        <v>0.17</v>
      </c>
    </row>
    <row r="2" spans="1:37" x14ac:dyDescent="0.35">
      <c r="A2" s="2">
        <v>3</v>
      </c>
      <c r="B2" s="2">
        <v>6</v>
      </c>
      <c r="C2" s="2">
        <v>2</v>
      </c>
      <c r="D2" s="2">
        <v>8</v>
      </c>
      <c r="E2" s="2">
        <v>3</v>
      </c>
      <c r="P2" t="e">
        <f t="array" aca="1" ref="P2:S19" ca="1">STDCOL(A2:D19)</f>
        <v>#NAME?</v>
      </c>
      <c r="Q2" t="e">
        <f ca="1"/>
        <v>#NAME?</v>
      </c>
      <c r="R2" t="e">
        <f ca="1"/>
        <v>#NAME?</v>
      </c>
      <c r="S2" t="e">
        <f ca="1"/>
        <v>#NAME?</v>
      </c>
      <c r="T2" t="e">
        <f t="array" aca="1" ref="T2:T19" ca="1">STDCOL(E2:E19)</f>
        <v>#NAME?</v>
      </c>
    </row>
    <row r="3" spans="1:37" ht="15" thickBot="1" x14ac:dyDescent="0.4">
      <c r="A3" s="2">
        <v>7</v>
      </c>
      <c r="B3" s="2">
        <f>INT(A3/2+4)</f>
        <v>7</v>
      </c>
      <c r="C3" s="2">
        <v>11</v>
      </c>
      <c r="D3" s="2">
        <v>14</v>
      </c>
      <c r="E3" s="2">
        <v>15</v>
      </c>
      <c r="G3" s="3" t="s">
        <v>7</v>
      </c>
      <c r="H3" s="3"/>
      <c r="J3" s="3"/>
      <c r="K3" s="3"/>
      <c r="P3" t="e">
        <f ca="1"/>
        <v>#NAME?</v>
      </c>
      <c r="Q3" t="e">
        <f ca="1"/>
        <v>#NAME?</v>
      </c>
      <c r="R3" t="e">
        <f ca="1"/>
        <v>#NAME?</v>
      </c>
      <c r="S3" t="e">
        <f ca="1"/>
        <v>#NAME?</v>
      </c>
      <c r="T3" t="e">
        <f ca="1"/>
        <v>#NAME?</v>
      </c>
      <c r="V3" s="3" t="s">
        <v>7</v>
      </c>
      <c r="W3" s="3"/>
      <c r="Y3" s="3"/>
      <c r="Z3" s="3"/>
    </row>
    <row r="4" spans="1:37" ht="15" thickTop="1" x14ac:dyDescent="0.35">
      <c r="A4" s="2">
        <v>11</v>
      </c>
      <c r="B4" s="2">
        <v>11</v>
      </c>
      <c r="C4" s="2">
        <v>23</v>
      </c>
      <c r="D4" s="2">
        <v>33</v>
      </c>
      <c r="E4" s="2">
        <v>19</v>
      </c>
      <c r="G4" t="s">
        <v>8</v>
      </c>
      <c r="H4" t="e">
        <f ca="1">SQRT(H5)</f>
        <v>#NAME?</v>
      </c>
      <c r="J4" t="s">
        <v>9</v>
      </c>
      <c r="K4" t="e">
        <f ca="1">H8*LN(I13/H8)+2*(H12+1)</f>
        <v>#NAME?</v>
      </c>
      <c r="P4" t="e">
        <f ca="1"/>
        <v>#NAME?</v>
      </c>
      <c r="Q4" t="e">
        <f ca="1"/>
        <v>#NAME?</v>
      </c>
      <c r="R4" t="e">
        <f ca="1"/>
        <v>#NAME?</v>
      </c>
      <c r="S4" t="e">
        <f ca="1"/>
        <v>#NAME?</v>
      </c>
      <c r="T4" t="e">
        <f ca="1"/>
        <v>#NAME?</v>
      </c>
      <c r="V4" t="s">
        <v>8</v>
      </c>
      <c r="W4" t="e">
        <f ca="1">SQRT(W5)</f>
        <v>#NAME?</v>
      </c>
      <c r="Y4" t="s">
        <v>9</v>
      </c>
      <c r="Z4" t="e">
        <f ca="1">W8*LN(X13/W8)+2*W12</f>
        <v>#NAME?</v>
      </c>
    </row>
    <row r="5" spans="1:37" x14ac:dyDescent="0.35">
      <c r="A5" s="2">
        <v>15</v>
      </c>
      <c r="B5" s="2">
        <v>12</v>
      </c>
      <c r="C5" s="2">
        <v>26</v>
      </c>
      <c r="D5" s="2">
        <v>34</v>
      </c>
      <c r="E5" s="2">
        <v>27</v>
      </c>
      <c r="G5" t="s">
        <v>10</v>
      </c>
      <c r="H5" t="e">
        <f ca="1">I12/I14</f>
        <v>#NAME?</v>
      </c>
      <c r="J5" t="s">
        <v>11</v>
      </c>
      <c r="K5" t="e">
        <f ca="1">K4+2*(H12+2)*(H12+3)/(H8-H12-3)</f>
        <v>#NAME?</v>
      </c>
      <c r="P5" t="e">
        <f ca="1"/>
        <v>#NAME?</v>
      </c>
      <c r="Q5" t="e">
        <f ca="1"/>
        <v>#NAME?</v>
      </c>
      <c r="R5" t="e">
        <f ca="1"/>
        <v>#NAME?</v>
      </c>
      <c r="S5" t="e">
        <f ca="1"/>
        <v>#NAME?</v>
      </c>
      <c r="T5" t="e">
        <f ca="1"/>
        <v>#NAME?</v>
      </c>
      <c r="V5" t="s">
        <v>10</v>
      </c>
      <c r="W5" t="e">
        <f ca="1">X12/X14</f>
        <v>#NAME?</v>
      </c>
      <c r="Y5" t="s">
        <v>11</v>
      </c>
      <c r="Z5" t="e">
        <f ca="1">Z4+2*(W12+1)*(W12+2)/(W8-W12-2)</f>
        <v>#NAME?</v>
      </c>
      <c r="AE5" s="17" t="e" cm="1">
        <f t="array" aca="1" ref="AE5" ca="1">RidgeRSQ(A2:D19,W17:W20,0.17)</f>
        <v>#NAME?</v>
      </c>
    </row>
    <row r="6" spans="1:37" x14ac:dyDescent="0.35">
      <c r="A6" s="2">
        <v>21</v>
      </c>
      <c r="B6" s="2">
        <v>16</v>
      </c>
      <c r="C6" s="2">
        <v>12</v>
      </c>
      <c r="D6" s="2">
        <v>5</v>
      </c>
      <c r="E6" s="2">
        <v>23</v>
      </c>
      <c r="G6" t="s">
        <v>12</v>
      </c>
      <c r="H6" t="e">
        <f ca="1">1-(1-H5)*(H8-1)/(H8-H12-1)</f>
        <v>#NAME?</v>
      </c>
      <c r="J6" s="12" t="s">
        <v>13</v>
      </c>
      <c r="K6" s="12" t="e">
        <f ca="1">H8*LN(I13/H8)+(H12+1)*LN(H8)</f>
        <v>#NAME?</v>
      </c>
      <c r="P6" t="e">
        <f ca="1"/>
        <v>#NAME?</v>
      </c>
      <c r="Q6" t="e">
        <f ca="1"/>
        <v>#NAME?</v>
      </c>
      <c r="R6" t="e">
        <f ca="1"/>
        <v>#NAME?</v>
      </c>
      <c r="S6" t="e">
        <f ca="1"/>
        <v>#NAME?</v>
      </c>
      <c r="T6" t="e">
        <f ca="1"/>
        <v>#NAME?</v>
      </c>
      <c r="V6" t="s">
        <v>12</v>
      </c>
      <c r="W6" t="e">
        <f ca="1">1-(1-W5)*W8/(W8-W12)</f>
        <v>#NAME?</v>
      </c>
      <c r="Y6" s="12" t="s">
        <v>35</v>
      </c>
      <c r="Z6" s="12" t="e">
        <f ca="1">W8*LN(X13/W8)+W12*LN(W8)</f>
        <v>#NAME?</v>
      </c>
    </row>
    <row r="7" spans="1:37" x14ac:dyDescent="0.35">
      <c r="A7" s="2">
        <v>23</v>
      </c>
      <c r="B7" s="2">
        <v>17</v>
      </c>
      <c r="C7" s="2">
        <v>16</v>
      </c>
      <c r="D7" s="2">
        <v>10</v>
      </c>
      <c r="E7" s="2">
        <v>23</v>
      </c>
      <c r="G7" t="s">
        <v>14</v>
      </c>
      <c r="H7" t="e">
        <f ca="1">SQRT(J13)</f>
        <v>#NAME?</v>
      </c>
      <c r="P7" t="e">
        <f ca="1"/>
        <v>#NAME?</v>
      </c>
      <c r="Q7" t="e">
        <f ca="1"/>
        <v>#NAME?</v>
      </c>
      <c r="R7" t="e">
        <f ca="1"/>
        <v>#NAME?</v>
      </c>
      <c r="S7" t="e">
        <f ca="1"/>
        <v>#NAME?</v>
      </c>
      <c r="T7" t="e">
        <f ca="1"/>
        <v>#NAME?</v>
      </c>
      <c r="V7" t="s">
        <v>14</v>
      </c>
      <c r="W7" t="e">
        <f ca="1">SQRT(Y13)</f>
        <v>#NAME?</v>
      </c>
      <c r="AE7" t="e" cm="1">
        <f t="array" aca="1" ref="AE7" ca="1">FTEXT(AE5)</f>
        <v>#NAME?</v>
      </c>
    </row>
    <row r="8" spans="1:37" x14ac:dyDescent="0.35">
      <c r="A8" s="2">
        <v>28</v>
      </c>
      <c r="B8" s="2">
        <v>22</v>
      </c>
      <c r="C8" s="2">
        <v>22</v>
      </c>
      <c r="D8" s="2">
        <v>15</v>
      </c>
      <c r="E8" s="2">
        <v>31</v>
      </c>
      <c r="G8" s="12" t="s">
        <v>15</v>
      </c>
      <c r="H8" s="12">
        <f>COUNT(E2:E19)</f>
        <v>18</v>
      </c>
      <c r="P8" t="e">
        <f ca="1"/>
        <v>#NAME?</v>
      </c>
      <c r="Q8" t="e">
        <f ca="1"/>
        <v>#NAME?</v>
      </c>
      <c r="R8" t="e">
        <f ca="1"/>
        <v>#NAME?</v>
      </c>
      <c r="S8" t="e">
        <f ca="1"/>
        <v>#NAME?</v>
      </c>
      <c r="T8" t="e">
        <f ca="1"/>
        <v>#NAME?</v>
      </c>
      <c r="V8" s="12" t="s">
        <v>15</v>
      </c>
      <c r="W8" s="12">
        <f ca="1">COUNT(T2:T19)</f>
        <v>0</v>
      </c>
    </row>
    <row r="9" spans="1:37" x14ac:dyDescent="0.35">
      <c r="A9" s="2">
        <v>31</v>
      </c>
      <c r="B9" s="2">
        <v>16</v>
      </c>
      <c r="C9" s="2">
        <v>28</v>
      </c>
      <c r="D9" s="2">
        <v>24</v>
      </c>
      <c r="E9" s="2">
        <v>39</v>
      </c>
      <c r="P9" t="e">
        <f ca="1"/>
        <v>#NAME?</v>
      </c>
      <c r="Q9" t="e">
        <f ca="1"/>
        <v>#NAME?</v>
      </c>
      <c r="R9" t="e">
        <f ca="1"/>
        <v>#NAME?</v>
      </c>
      <c r="S9" t="e">
        <f ca="1"/>
        <v>#NAME?</v>
      </c>
      <c r="T9" t="e">
        <f ca="1"/>
        <v>#NAME?</v>
      </c>
    </row>
    <row r="10" spans="1:37" ht="15" thickBot="1" x14ac:dyDescent="0.4">
      <c r="A10" s="2">
        <v>38</v>
      </c>
      <c r="B10" s="2">
        <v>21</v>
      </c>
      <c r="C10" s="2">
        <v>34</v>
      </c>
      <c r="D10" s="2">
        <v>31</v>
      </c>
      <c r="E10" s="2">
        <v>47</v>
      </c>
      <c r="G10" t="s">
        <v>16</v>
      </c>
      <c r="K10" s="2" t="s">
        <v>17</v>
      </c>
      <c r="L10" s="2">
        <v>0.05</v>
      </c>
      <c r="P10" t="e">
        <f ca="1"/>
        <v>#NAME?</v>
      </c>
      <c r="Q10" t="e">
        <f ca="1"/>
        <v>#NAME?</v>
      </c>
      <c r="R10" t="e">
        <f ca="1"/>
        <v>#NAME?</v>
      </c>
      <c r="S10" t="e">
        <f ca="1"/>
        <v>#NAME?</v>
      </c>
      <c r="T10" t="e">
        <f ca="1"/>
        <v>#NAME?</v>
      </c>
      <c r="V10" t="s">
        <v>16</v>
      </c>
      <c r="Z10" s="2" t="s">
        <v>17</v>
      </c>
      <c r="AA10" s="2">
        <v>0.05</v>
      </c>
    </row>
    <row r="11" spans="1:37" ht="15" thickTop="1" x14ac:dyDescent="0.35">
      <c r="A11" s="2">
        <v>39</v>
      </c>
      <c r="B11" s="2">
        <v>27</v>
      </c>
      <c r="C11" s="2">
        <v>27</v>
      </c>
      <c r="D11" s="2">
        <v>8</v>
      </c>
      <c r="E11" s="2">
        <v>51</v>
      </c>
      <c r="G11" s="13"/>
      <c r="H11" s="13" t="s">
        <v>18</v>
      </c>
      <c r="I11" s="13" t="s">
        <v>19</v>
      </c>
      <c r="J11" s="13" t="s">
        <v>20</v>
      </c>
      <c r="K11" s="13" t="s">
        <v>21</v>
      </c>
      <c r="L11" s="13" t="s">
        <v>22</v>
      </c>
      <c r="M11" s="13" t="s">
        <v>23</v>
      </c>
      <c r="P11" t="e">
        <f ca="1"/>
        <v>#NAME?</v>
      </c>
      <c r="Q11" t="e">
        <f ca="1"/>
        <v>#NAME?</v>
      </c>
      <c r="R11" t="e">
        <f ca="1"/>
        <v>#NAME?</v>
      </c>
      <c r="S11" t="e">
        <f ca="1"/>
        <v>#NAME?</v>
      </c>
      <c r="T11" t="e">
        <f ca="1"/>
        <v>#NAME?</v>
      </c>
      <c r="V11" s="13"/>
      <c r="W11" s="13" t="s">
        <v>18</v>
      </c>
      <c r="X11" s="13" t="s">
        <v>19</v>
      </c>
      <c r="Y11" s="13" t="s">
        <v>20</v>
      </c>
      <c r="Z11" s="13" t="s">
        <v>21</v>
      </c>
      <c r="AA11" s="13" t="s">
        <v>22</v>
      </c>
      <c r="AB11" s="13" t="s">
        <v>23</v>
      </c>
    </row>
    <row r="12" spans="1:37" x14ac:dyDescent="0.35">
      <c r="A12" s="2">
        <v>42</v>
      </c>
      <c r="B12" s="2">
        <v>24</v>
      </c>
      <c r="C12" s="2">
        <v>31</v>
      </c>
      <c r="D12" s="2">
        <v>16</v>
      </c>
      <c r="E12" s="2">
        <v>47</v>
      </c>
      <c r="G12" t="s">
        <v>24</v>
      </c>
      <c r="H12">
        <f>COUNT(A2:D2)</f>
        <v>4</v>
      </c>
      <c r="I12" t="e">
        <f ca="1">DEVSQ(MMULT(DEsign(A2:D19),H17:H21))</f>
        <v>#NAME?</v>
      </c>
      <c r="J12" t="e">
        <f ca="1">I12/H12</f>
        <v>#NAME?</v>
      </c>
      <c r="K12" t="e">
        <f ca="1">J12/J13</f>
        <v>#NAME?</v>
      </c>
      <c r="L12" t="e">
        <f ca="1">FDIST(K12,H12,H13)</f>
        <v>#NAME?</v>
      </c>
      <c r="M12" s="2" t="e">
        <f ca="1">IF(L12&lt;L10,"yes","no")</f>
        <v>#NAME?</v>
      </c>
      <c r="P12" t="e">
        <f ca="1"/>
        <v>#NAME?</v>
      </c>
      <c r="Q12" t="e">
        <f ca="1"/>
        <v>#NAME?</v>
      </c>
      <c r="R12" t="e">
        <f ca="1"/>
        <v>#NAME?</v>
      </c>
      <c r="S12" t="e">
        <f ca="1"/>
        <v>#NAME?</v>
      </c>
      <c r="T12" t="e">
        <f ca="1"/>
        <v>#NAME?</v>
      </c>
      <c r="V12" t="s">
        <v>24</v>
      </c>
      <c r="W12">
        <f ca="1">COUNT(P2:S2)</f>
        <v>0</v>
      </c>
      <c r="X12" t="e">
        <f ca="1">X14-X13</f>
        <v>#NAME?</v>
      </c>
      <c r="Y12" t="e">
        <f ca="1">X12/W12</f>
        <v>#NAME?</v>
      </c>
      <c r="Z12" t="e">
        <f ca="1">Y12/Y13</f>
        <v>#NAME?</v>
      </c>
      <c r="AA12" t="e">
        <f ca="1">_xlfn.F.DIST.RT(Z12,W12,W13)</f>
        <v>#NAME?</v>
      </c>
      <c r="AB12" s="2" t="e">
        <f ca="1">IF(AA12&lt;AA10,"yes","no")</f>
        <v>#NAME?</v>
      </c>
    </row>
    <row r="13" spans="1:37" x14ac:dyDescent="0.35">
      <c r="A13" s="2">
        <v>49</v>
      </c>
      <c r="B13" s="2">
        <v>32</v>
      </c>
      <c r="C13" s="2">
        <v>40</v>
      </c>
      <c r="D13" s="2">
        <v>25</v>
      </c>
      <c r="E13" s="2">
        <v>51</v>
      </c>
      <c r="G13" t="s">
        <v>25</v>
      </c>
      <c r="H13">
        <f>H14-H12</f>
        <v>13</v>
      </c>
      <c r="I13" t="e">
        <f ca="1">I14-I12</f>
        <v>#NAME?</v>
      </c>
      <c r="J13" t="e">
        <f ca="1">I13/H13</f>
        <v>#NAME?</v>
      </c>
      <c r="P13" t="e">
        <f ca="1"/>
        <v>#NAME?</v>
      </c>
      <c r="Q13" t="e">
        <f ca="1"/>
        <v>#NAME?</v>
      </c>
      <c r="R13" t="e">
        <f ca="1"/>
        <v>#NAME?</v>
      </c>
      <c r="S13" t="e">
        <f ca="1"/>
        <v>#NAME?</v>
      </c>
      <c r="T13" t="e">
        <f ca="1"/>
        <v>#NAME?</v>
      </c>
      <c r="V13" t="s">
        <v>25</v>
      </c>
      <c r="W13">
        <f ca="1">W14-W12</f>
        <v>0</v>
      </c>
      <c r="X13" t="e" cm="1">
        <f t="array" aca="1" ref="X13" ca="1">SUMSQ(T2:T19-MMULT(P2:S19,W17:W20))+Z1*SUMSQ(W17:W20)</f>
        <v>#NAME?</v>
      </c>
      <c r="Y13" t="e">
        <f ca="1">X13/W13</f>
        <v>#NAME?</v>
      </c>
    </row>
    <row r="14" spans="1:37" x14ac:dyDescent="0.35">
      <c r="A14" s="2">
        <v>57</v>
      </c>
      <c r="B14" s="2">
        <v>29</v>
      </c>
      <c r="C14" s="2">
        <v>42</v>
      </c>
      <c r="D14" s="2">
        <v>21</v>
      </c>
      <c r="E14" s="2">
        <v>55</v>
      </c>
      <c r="G14" s="12" t="s">
        <v>26</v>
      </c>
      <c r="H14" s="12">
        <f>H8-1</f>
        <v>17</v>
      </c>
      <c r="I14" s="12">
        <f>DEVSQ(E2:E19)</f>
        <v>8047.1111111111104</v>
      </c>
      <c r="J14" s="12"/>
      <c r="K14" s="12"/>
      <c r="L14" s="12"/>
      <c r="M14" s="12"/>
      <c r="P14" t="e">
        <f ca="1"/>
        <v>#NAME?</v>
      </c>
      <c r="Q14" t="e">
        <f ca="1"/>
        <v>#NAME?</v>
      </c>
      <c r="R14" t="e">
        <f ca="1"/>
        <v>#NAME?</v>
      </c>
      <c r="S14" t="e">
        <f ca="1"/>
        <v>#NAME?</v>
      </c>
      <c r="T14" t="e">
        <f ca="1"/>
        <v>#NAME?</v>
      </c>
      <c r="V14" s="12" t="s">
        <v>26</v>
      </c>
      <c r="W14" s="12">
        <f ca="1">W8</f>
        <v>0</v>
      </c>
      <c r="X14" s="12" t="e">
        <f ca="1">SUMSQ(T2:T19)</f>
        <v>#NAME?</v>
      </c>
      <c r="Y14" s="12"/>
      <c r="Z14" s="12"/>
      <c r="AA14" s="12"/>
      <c r="AB14" s="12"/>
      <c r="AE14" s="26" t="s">
        <v>38</v>
      </c>
      <c r="AF14" s="26"/>
    </row>
    <row r="15" spans="1:37" ht="15" thickBot="1" x14ac:dyDescent="0.4">
      <c r="A15" s="2">
        <v>68</v>
      </c>
      <c r="B15" s="2">
        <v>36</v>
      </c>
      <c r="C15" s="2">
        <v>35</v>
      </c>
      <c r="D15" s="2">
        <v>9</v>
      </c>
      <c r="E15" s="2">
        <v>63</v>
      </c>
      <c r="P15" t="e">
        <f ca="1"/>
        <v>#NAME?</v>
      </c>
      <c r="Q15" t="e">
        <f ca="1"/>
        <v>#NAME?</v>
      </c>
      <c r="R15" t="e">
        <f ca="1"/>
        <v>#NAME?</v>
      </c>
      <c r="S15" t="e">
        <f ca="1"/>
        <v>#NAME?</v>
      </c>
      <c r="T15" t="e">
        <f ca="1"/>
        <v>#NAME?</v>
      </c>
      <c r="AE15" s="15" t="s">
        <v>27</v>
      </c>
      <c r="AF15" s="15" t="s">
        <v>28</v>
      </c>
      <c r="AK15" t="e" cm="1">
        <f t="array" aca="1" ref="AK15" ca="1">FTEXT(AK17)</f>
        <v>#NAME?</v>
      </c>
    </row>
    <row r="16" spans="1:37" ht="15" thickTop="1" x14ac:dyDescent="0.35">
      <c r="A16" s="2">
        <v>71</v>
      </c>
      <c r="B16" s="2">
        <v>42</v>
      </c>
      <c r="C16" s="2">
        <v>39</v>
      </c>
      <c r="D16" s="2">
        <v>15</v>
      </c>
      <c r="E16" s="2">
        <v>67</v>
      </c>
      <c r="G16" s="13"/>
      <c r="H16" s="13" t="s">
        <v>27</v>
      </c>
      <c r="I16" s="13" t="s">
        <v>28</v>
      </c>
      <c r="J16" s="13" t="s">
        <v>29</v>
      </c>
      <c r="K16" s="13" t="s">
        <v>22</v>
      </c>
      <c r="L16" s="13" t="s">
        <v>30</v>
      </c>
      <c r="M16" s="13" t="s">
        <v>31</v>
      </c>
      <c r="N16" s="13" t="s">
        <v>32</v>
      </c>
      <c r="P16" t="e">
        <f ca="1"/>
        <v>#NAME?</v>
      </c>
      <c r="Q16" t="e">
        <f ca="1"/>
        <v>#NAME?</v>
      </c>
      <c r="R16" t="e">
        <f ca="1"/>
        <v>#NAME?</v>
      </c>
      <c r="S16" t="e">
        <f ca="1"/>
        <v>#NAME?</v>
      </c>
      <c r="T16" t="e">
        <f ca="1"/>
        <v>#NAME?</v>
      </c>
      <c r="V16" s="13"/>
      <c r="W16" s="13" t="s">
        <v>27</v>
      </c>
      <c r="X16" s="13" t="s">
        <v>28</v>
      </c>
      <c r="Y16" s="13" t="s">
        <v>29</v>
      </c>
      <c r="Z16" s="13" t="s">
        <v>22</v>
      </c>
      <c r="AA16" s="13" t="s">
        <v>30</v>
      </c>
      <c r="AB16" s="13" t="s">
        <v>31</v>
      </c>
      <c r="AC16" s="13" t="s">
        <v>32</v>
      </c>
      <c r="AE16" s="16" t="e">
        <f t="array" aca="1" ref="AE16:AF20" ca="1">UnStdRegCoeff(A2:D19,E2:E19,W17:X20)</f>
        <v>#NAME?</v>
      </c>
      <c r="AF16" s="16" t="e">
        <f ca="1"/>
        <v>#NAME?</v>
      </c>
      <c r="AH16" s="19" t="e">
        <f t="array" aca="1" ref="AH16:AI20" ca="1">RidgeCoeff(A2:D19,E2:E19,0.17)</f>
        <v>#NAME?</v>
      </c>
      <c r="AI16" s="20" t="e">
        <f ca="1"/>
        <v>#NAME?</v>
      </c>
    </row>
    <row r="17" spans="1:37" x14ac:dyDescent="0.35">
      <c r="A17" s="2">
        <v>89</v>
      </c>
      <c r="B17" s="2">
        <v>51</v>
      </c>
      <c r="C17" s="2">
        <v>51</v>
      </c>
      <c r="D17" s="2">
        <v>23</v>
      </c>
      <c r="E17" s="2">
        <v>71</v>
      </c>
      <c r="G17" t="s">
        <v>33</v>
      </c>
      <c r="H17" t="e">
        <f t="array" aca="1" ref="H17:I21" ca="1">RegCoeff(A2:D19,E2:E19)</f>
        <v>#NAME?</v>
      </c>
      <c r="I17" t="e">
        <f ca="1"/>
        <v>#NAME?</v>
      </c>
      <c r="J17" t="e">
        <f ca="1">H17/I17</f>
        <v>#NAME?</v>
      </c>
      <c r="K17" t="e">
        <f ca="1">TDIST(ABS(J17),$H$13,2)</f>
        <v>#NAME?</v>
      </c>
      <c r="L17" t="e">
        <f ca="1">H17-TINV(L$10,$H$13)*I17</f>
        <v>#NAME?</v>
      </c>
      <c r="M17" t="e">
        <f ca="1">H17+TINV(L$10,$H$13)*I17</f>
        <v>#NAME?</v>
      </c>
      <c r="P17" t="e">
        <f ca="1"/>
        <v>#NAME?</v>
      </c>
      <c r="Q17" t="e">
        <f ca="1"/>
        <v>#NAME?</v>
      </c>
      <c r="R17" t="e">
        <f ca="1"/>
        <v>#NAME?</v>
      </c>
      <c r="S17" t="e">
        <f ca="1"/>
        <v>#NAME?</v>
      </c>
      <c r="T17" t="e">
        <f ca="1"/>
        <v>#NAME?</v>
      </c>
      <c r="V17" t="str">
        <f t="array" ref="V17:V20">TRANSPOSE(P1:S1)</f>
        <v>X1</v>
      </c>
      <c r="W17" t="e">
        <f t="array" aca="1" ref="W17:W20" ca="1">MMULT(P28:S31,MMULT(TRANSPOSE(P2:S19),T2:T19))</f>
        <v>#NAME?</v>
      </c>
      <c r="X17" t="e">
        <f t="array" aca="1" ref="X17:X20" ca="1">W7*SQRT(DIAG(MMULT(P28:S31,MMULT(P22:S25,P28:S31))))</f>
        <v>#NAME?</v>
      </c>
      <c r="Y17" t="e">
        <f ca="1">W17/X17</f>
        <v>#NAME?</v>
      </c>
      <c r="Z17" t="e">
        <f ca="1">_xlfn.T.DIST.2T(ABS(Y17),$W$13)</f>
        <v>#NAME?</v>
      </c>
      <c r="AA17" t="e">
        <f ca="1">W17-_xlfn.T.INV.2T(AA$10,$W$13)*X17</f>
        <v>#NAME?</v>
      </c>
      <c r="AB17" t="e">
        <f ca="1">W17+_xlfn.T.INV.2T(AA$10,$W$13)*X17</f>
        <v>#NAME?</v>
      </c>
      <c r="AC17" t="e">
        <f t="array" aca="1" ref="AC17:AC20" ca="1">(W8-1)*DIAG(MMULT(P28:S31,MMULT(P22:S25,P28:S31)))</f>
        <v>#NAME?</v>
      </c>
      <c r="AE17" t="e">
        <f ca="1"/>
        <v>#NAME?</v>
      </c>
      <c r="AF17" t="e">
        <f ca="1"/>
        <v>#NAME?</v>
      </c>
      <c r="AH17" s="21" t="e">
        <f ca="1"/>
        <v>#NAME?</v>
      </c>
      <c r="AI17" s="23" t="e">
        <f ca="1"/>
        <v>#NAME?</v>
      </c>
      <c r="AK17" s="27" t="e">
        <f t="array" aca="1" ref="AK17:AK20" ca="1">RidgeVIF(A2:D19,0.17)</f>
        <v>#NAME?</v>
      </c>
    </row>
    <row r="18" spans="1:37" x14ac:dyDescent="0.35">
      <c r="A18" s="2">
        <v>95</v>
      </c>
      <c r="B18" s="2">
        <v>53</v>
      </c>
      <c r="C18" s="2">
        <v>60</v>
      </c>
      <c r="D18" s="2">
        <v>29</v>
      </c>
      <c r="E18" s="2">
        <v>71</v>
      </c>
      <c r="G18" t="str">
        <f t="array" ref="G18:G21">TRANSPOSE(A1:D1)</f>
        <v>X1</v>
      </c>
      <c r="H18" t="e">
        <f ca="1"/>
        <v>#NAME?</v>
      </c>
      <c r="I18" t="e">
        <f ca="1"/>
        <v>#NAME?</v>
      </c>
      <c r="J18" t="e">
        <f ca="1">H18/I18</f>
        <v>#NAME?</v>
      </c>
      <c r="K18" t="e">
        <f ca="1">TDIST(ABS(J18),$H$13,2)</f>
        <v>#NAME?</v>
      </c>
      <c r="L18" t="e">
        <f ca="1">H18-TINV(L$10,$H$13)*I18</f>
        <v>#NAME?</v>
      </c>
      <c r="M18" t="e">
        <f ca="1">H18+TINV(L$10,$H$13)*I18</f>
        <v>#NAME?</v>
      </c>
      <c r="N18" t="e">
        <f ca="1">VIF(A2:D19,1)</f>
        <v>#NAME?</v>
      </c>
      <c r="P18" t="e">
        <f ca="1"/>
        <v>#NAME?</v>
      </c>
      <c r="Q18" t="e">
        <f ca="1"/>
        <v>#NAME?</v>
      </c>
      <c r="R18" t="e">
        <f ca="1"/>
        <v>#NAME?</v>
      </c>
      <c r="S18" t="e">
        <f ca="1"/>
        <v>#NAME?</v>
      </c>
      <c r="T18" t="e">
        <f ca="1"/>
        <v>#NAME?</v>
      </c>
      <c r="V18" t="str">
        <v>X2</v>
      </c>
      <c r="W18" t="e">
        <f ca="1"/>
        <v>#NAME?</v>
      </c>
      <c r="X18" t="e">
        <f ca="1"/>
        <v>#NAME?</v>
      </c>
      <c r="Y18" t="e">
        <f t="shared" ref="Y18:Y20" ca="1" si="1">W18/X18</f>
        <v>#NAME?</v>
      </c>
      <c r="Z18" t="e">
        <f t="shared" ref="Z18:Z20" ca="1" si="2">_xlfn.T.DIST.2T(ABS(Y18),$W$13)</f>
        <v>#NAME?</v>
      </c>
      <c r="AA18" t="e">
        <f t="shared" ref="AA18:AA20" ca="1" si="3">W18-_xlfn.T.INV.2T(AA$10,$W$13)*X18</f>
        <v>#NAME?</v>
      </c>
      <c r="AB18" t="e">
        <f t="shared" ref="AB18:AB20" ca="1" si="4">W18+_xlfn.T.INV.2T(AA$10,$W$13)*X18</f>
        <v>#NAME?</v>
      </c>
      <c r="AC18" t="e">
        <f ca="1"/>
        <v>#NAME?</v>
      </c>
      <c r="AE18" t="e">
        <f ca="1"/>
        <v>#NAME?</v>
      </c>
      <c r="AF18" t="e">
        <f ca="1"/>
        <v>#NAME?</v>
      </c>
      <c r="AH18" s="21" t="e">
        <f ca="1"/>
        <v>#NAME?</v>
      </c>
      <c r="AI18" s="23" t="e">
        <f ca="1"/>
        <v>#NAME?</v>
      </c>
      <c r="AK18" s="28" t="e">
        <f ca="1"/>
        <v>#NAME?</v>
      </c>
    </row>
    <row r="19" spans="1:37" x14ac:dyDescent="0.35">
      <c r="A19" s="14">
        <v>97</v>
      </c>
      <c r="B19" s="14">
        <v>55</v>
      </c>
      <c r="C19" s="14">
        <v>68</v>
      </c>
      <c r="D19" s="14">
        <v>40</v>
      </c>
      <c r="E19" s="14">
        <v>75</v>
      </c>
      <c r="G19" t="str">
        <v>X2</v>
      </c>
      <c r="H19" t="e">
        <f ca="1"/>
        <v>#NAME?</v>
      </c>
      <c r="I19" t="e">
        <f ca="1"/>
        <v>#NAME?</v>
      </c>
      <c r="J19" t="e">
        <f ca="1">H19/I19</f>
        <v>#NAME?</v>
      </c>
      <c r="K19" t="e">
        <f ca="1">TDIST(ABS(J19),$H$13,2)</f>
        <v>#NAME?</v>
      </c>
      <c r="L19" t="e">
        <f ca="1">H19-TINV(L$10,$H$13)*I19</f>
        <v>#NAME?</v>
      </c>
      <c r="M19" t="e">
        <f ca="1">H19+TINV(L$10,$H$13)*I19</f>
        <v>#NAME?</v>
      </c>
      <c r="N19" t="e">
        <f ca="1">VIF(A2:D19,2)</f>
        <v>#NAME?</v>
      </c>
      <c r="P19" s="12" t="e">
        <f ca="1"/>
        <v>#NAME?</v>
      </c>
      <c r="Q19" s="12" t="e">
        <f ca="1"/>
        <v>#NAME?</v>
      </c>
      <c r="R19" s="12" t="e">
        <f ca="1"/>
        <v>#NAME?</v>
      </c>
      <c r="S19" s="12" t="e">
        <f ca="1"/>
        <v>#NAME?</v>
      </c>
      <c r="T19" s="12" t="e">
        <f ca="1"/>
        <v>#NAME?</v>
      </c>
      <c r="V19" t="str">
        <v>X3</v>
      </c>
      <c r="W19" t="e">
        <f ca="1"/>
        <v>#NAME?</v>
      </c>
      <c r="X19" t="e">
        <f ca="1"/>
        <v>#NAME?</v>
      </c>
      <c r="Y19" t="e">
        <f t="shared" ca="1" si="1"/>
        <v>#NAME?</v>
      </c>
      <c r="Z19" t="e">
        <f t="shared" ca="1" si="2"/>
        <v>#NAME?</v>
      </c>
      <c r="AA19" t="e">
        <f t="shared" ca="1" si="3"/>
        <v>#NAME?</v>
      </c>
      <c r="AB19" t="e">
        <f t="shared" ca="1" si="4"/>
        <v>#NAME?</v>
      </c>
      <c r="AC19" t="e">
        <f ca="1"/>
        <v>#NAME?</v>
      </c>
      <c r="AE19" t="e">
        <f ca="1"/>
        <v>#NAME?</v>
      </c>
      <c r="AF19" t="e">
        <f ca="1"/>
        <v>#NAME?</v>
      </c>
      <c r="AH19" s="21" t="e">
        <f ca="1"/>
        <v>#NAME?</v>
      </c>
      <c r="AI19" s="23" t="e">
        <f ca="1"/>
        <v>#NAME?</v>
      </c>
      <c r="AK19" s="28" t="e">
        <f ca="1"/>
        <v>#NAME?</v>
      </c>
    </row>
    <row r="20" spans="1:37" x14ac:dyDescent="0.35">
      <c r="G20" t="str">
        <v>X3</v>
      </c>
      <c r="H20" t="e">
        <f ca="1"/>
        <v>#NAME?</v>
      </c>
      <c r="I20" t="e">
        <f ca="1"/>
        <v>#NAME?</v>
      </c>
      <c r="J20" t="e">
        <f ca="1">H20/I20</f>
        <v>#NAME?</v>
      </c>
      <c r="K20" t="e">
        <f ca="1">TDIST(ABS(J20),$H$13,2)</f>
        <v>#NAME?</v>
      </c>
      <c r="L20" t="e">
        <f ca="1">H20-TINV(L$10,$H$13)*I20</f>
        <v>#NAME?</v>
      </c>
      <c r="M20" t="e">
        <f ca="1">H20+TINV(L$10,$H$13)*I20</f>
        <v>#NAME?</v>
      </c>
      <c r="N20" t="e">
        <f ca="1">VIF(A2:D19,3)</f>
        <v>#NAME?</v>
      </c>
      <c r="V20" s="12" t="str">
        <v>X4</v>
      </c>
      <c r="W20" s="12" t="e">
        <f ca="1"/>
        <v>#NAME?</v>
      </c>
      <c r="X20" s="12" t="e">
        <f ca="1"/>
        <v>#NAME?</v>
      </c>
      <c r="Y20" s="12" t="e">
        <f t="shared" ca="1" si="1"/>
        <v>#NAME?</v>
      </c>
      <c r="Z20" s="12" t="e">
        <f t="shared" ca="1" si="2"/>
        <v>#NAME?</v>
      </c>
      <c r="AA20" s="12" t="e">
        <f t="shared" ca="1" si="3"/>
        <v>#NAME?</v>
      </c>
      <c r="AB20" s="12" t="e">
        <f t="shared" ca="1" si="4"/>
        <v>#NAME?</v>
      </c>
      <c r="AC20" s="12" t="e">
        <f ca="1"/>
        <v>#NAME?</v>
      </c>
      <c r="AE20" s="12" t="e">
        <f ca="1"/>
        <v>#NAME?</v>
      </c>
      <c r="AF20" s="12" t="e">
        <f ca="1"/>
        <v>#NAME?</v>
      </c>
      <c r="AH20" s="24" t="e">
        <f ca="1"/>
        <v>#NAME?</v>
      </c>
      <c r="AI20" s="25" t="e">
        <f ca="1"/>
        <v>#NAME?</v>
      </c>
      <c r="AK20" s="29" t="e">
        <f ca="1"/>
        <v>#NAME?</v>
      </c>
    </row>
    <row r="21" spans="1:37" ht="14.5" customHeight="1" x14ac:dyDescent="0.35">
      <c r="A21" t="s">
        <v>6</v>
      </c>
      <c r="G21" s="12" t="str">
        <v>X4</v>
      </c>
      <c r="H21" s="12" t="e">
        <f ca="1"/>
        <v>#NAME?</v>
      </c>
      <c r="I21" s="12" t="e">
        <f ca="1"/>
        <v>#NAME?</v>
      </c>
      <c r="J21" s="12" t="e">
        <f ca="1">H21/I21</f>
        <v>#NAME?</v>
      </c>
      <c r="K21" s="12" t="e">
        <f ca="1">TDIST(ABS(J21),$H$13,2)</f>
        <v>#NAME?</v>
      </c>
      <c r="L21" s="12" t="e">
        <f ca="1">H21-TINV(L$10,$H$13)*I21</f>
        <v>#NAME?</v>
      </c>
      <c r="M21" s="12" t="e">
        <f ca="1">H21+TINV(L$10,$H$13)*I21</f>
        <v>#NAME?</v>
      </c>
      <c r="N21" s="12" t="e">
        <f ca="1">VIF(A2:D19,4)</f>
        <v>#NAME?</v>
      </c>
      <c r="P21" t="s">
        <v>36</v>
      </c>
    </row>
    <row r="22" spans="1:37" x14ac:dyDescent="0.35">
      <c r="P22" s="19" t="e">
        <f t="array" aca="1" ref="P22:S25" ca="1">MMULT(TRANSPOSE(P2:S19),P2:S19)</f>
        <v>#NAME?</v>
      </c>
      <c r="Q22" s="16" t="e">
        <f ca="1"/>
        <v>#NAME?</v>
      </c>
      <c r="R22" s="16" t="e">
        <f ca="1"/>
        <v>#NAME?</v>
      </c>
      <c r="S22" s="20" t="e">
        <f ca="1"/>
        <v>#NAME?</v>
      </c>
      <c r="W22" s="19" t="e">
        <f t="array" aca="1" ref="W22:X25" ca="1">RidgeRegCoeff(A2:D19,E2:E19,0.17)</f>
        <v>#NAME?</v>
      </c>
      <c r="X22" s="20" t="e">
        <f ca="1"/>
        <v>#NAME?</v>
      </c>
      <c r="AH22" t="e" cm="1">
        <f t="array" aca="1" ref="AH22" ca="1">FTEXT(AH16)</f>
        <v>#NAME?</v>
      </c>
    </row>
    <row r="23" spans="1:37" x14ac:dyDescent="0.35">
      <c r="A23" s="4" t="e">
        <f t="array" aca="1" ref="A23:E27" ca="1">CORR(A2:E19)</f>
        <v>#NAME?</v>
      </c>
      <c r="B23" s="5" t="e">
        <f ca="1"/>
        <v>#NAME?</v>
      </c>
      <c r="C23" s="5" t="e">
        <f ca="1"/>
        <v>#NAME?</v>
      </c>
      <c r="D23" s="5" t="e">
        <f ca="1"/>
        <v>#NAME?</v>
      </c>
      <c r="E23" s="6" t="e">
        <f ca="1"/>
        <v>#NAME?</v>
      </c>
      <c r="P23" s="21" t="e">
        <f ca="1"/>
        <v>#NAME?</v>
      </c>
      <c r="Q23" s="22" t="e">
        <f ca="1"/>
        <v>#NAME?</v>
      </c>
      <c r="R23" s="22" t="e">
        <f ca="1"/>
        <v>#NAME?</v>
      </c>
      <c r="S23" s="23" t="e">
        <f ca="1"/>
        <v>#NAME?</v>
      </c>
      <c r="W23" s="21" t="e">
        <f ca="1"/>
        <v>#NAME?</v>
      </c>
      <c r="X23" s="23" t="e">
        <f ca="1"/>
        <v>#NAME?</v>
      </c>
    </row>
    <row r="24" spans="1:37" x14ac:dyDescent="0.35">
      <c r="A24" s="7" t="e">
        <f ca="1"/>
        <v>#NAME?</v>
      </c>
      <c r="B24" t="e">
        <f ca="1"/>
        <v>#NAME?</v>
      </c>
      <c r="C24" t="e">
        <f ca="1"/>
        <v>#NAME?</v>
      </c>
      <c r="D24" t="e">
        <f ca="1"/>
        <v>#NAME?</v>
      </c>
      <c r="E24" s="8" t="e">
        <f ca="1"/>
        <v>#NAME?</v>
      </c>
      <c r="P24" s="21" t="e">
        <f ca="1"/>
        <v>#NAME?</v>
      </c>
      <c r="Q24" s="22" t="e">
        <f ca="1"/>
        <v>#NAME?</v>
      </c>
      <c r="R24" s="22" t="e">
        <f ca="1"/>
        <v>#NAME?</v>
      </c>
      <c r="S24" s="23" t="e">
        <f ca="1"/>
        <v>#NAME?</v>
      </c>
      <c r="W24" s="21" t="e">
        <f ca="1"/>
        <v>#NAME?</v>
      </c>
      <c r="X24" s="23" t="e">
        <f ca="1"/>
        <v>#NAME?</v>
      </c>
    </row>
    <row r="25" spans="1:37" x14ac:dyDescent="0.35">
      <c r="A25" s="7" t="e">
        <f ca="1"/>
        <v>#NAME?</v>
      </c>
      <c r="B25" t="e">
        <f ca="1"/>
        <v>#NAME?</v>
      </c>
      <c r="C25" t="e">
        <f ca="1"/>
        <v>#NAME?</v>
      </c>
      <c r="D25" t="e">
        <f ca="1"/>
        <v>#NAME?</v>
      </c>
      <c r="E25" s="8" t="e">
        <f ca="1"/>
        <v>#NAME?</v>
      </c>
      <c r="P25" s="24" t="e">
        <f ca="1"/>
        <v>#NAME?</v>
      </c>
      <c r="Q25" s="12" t="e">
        <f ca="1"/>
        <v>#NAME?</v>
      </c>
      <c r="R25" s="12" t="e">
        <f ca="1"/>
        <v>#NAME?</v>
      </c>
      <c r="S25" s="25" t="e">
        <f ca="1"/>
        <v>#NAME?</v>
      </c>
      <c r="W25" s="24" t="e">
        <f ca="1"/>
        <v>#NAME?</v>
      </c>
      <c r="X25" s="25" t="e">
        <f ca="1"/>
        <v>#NAME?</v>
      </c>
    </row>
    <row r="26" spans="1:37" x14ac:dyDescent="0.35">
      <c r="A26" s="7" t="e">
        <f ca="1"/>
        <v>#NAME?</v>
      </c>
      <c r="B26" t="e">
        <f ca="1"/>
        <v>#NAME?</v>
      </c>
      <c r="C26" t="e">
        <f ca="1"/>
        <v>#NAME?</v>
      </c>
      <c r="D26" t="e">
        <f ca="1"/>
        <v>#NAME?</v>
      </c>
      <c r="E26" s="8" t="e">
        <f ca="1"/>
        <v>#NAME?</v>
      </c>
    </row>
    <row r="27" spans="1:37" ht="14.5" customHeight="1" x14ac:dyDescent="0.35">
      <c r="A27" s="9" t="e">
        <f ca="1"/>
        <v>#NAME?</v>
      </c>
      <c r="B27" s="10" t="e">
        <f ca="1"/>
        <v>#NAME?</v>
      </c>
      <c r="C27" s="10" t="e">
        <f ca="1"/>
        <v>#NAME?</v>
      </c>
      <c r="D27" s="10" t="e">
        <f ca="1"/>
        <v>#NAME?</v>
      </c>
      <c r="E27" s="11" t="e">
        <f ca="1"/>
        <v>#NAME?</v>
      </c>
      <c r="P27" t="s">
        <v>37</v>
      </c>
      <c r="W27" t="e" cm="1">
        <f t="array" aca="1" ref="W27" ca="1">FTEXT(W22)</f>
        <v>#NAME?</v>
      </c>
    </row>
    <row r="28" spans="1:37" x14ac:dyDescent="0.35">
      <c r="P28" s="19" t="e">
        <f t="array" aca="1" ref="P28:S31" ca="1">MINVERSE(P22:S25+Z1*Identity())</f>
        <v>#NAME?</v>
      </c>
      <c r="Q28" s="16" t="e">
        <f ca="1"/>
        <v>#NAME?</v>
      </c>
      <c r="R28" s="16" t="e">
        <f ca="1"/>
        <v>#NAME?</v>
      </c>
      <c r="S28" s="20" t="e">
        <f ca="1"/>
        <v>#NAME?</v>
      </c>
    </row>
    <row r="29" spans="1:37" x14ac:dyDescent="0.35">
      <c r="P29" s="21" t="e">
        <f ca="1"/>
        <v>#NAME?</v>
      </c>
      <c r="Q29" s="22" t="e">
        <f ca="1"/>
        <v>#NAME?</v>
      </c>
      <c r="R29" s="22" t="e">
        <f ca="1"/>
        <v>#NAME?</v>
      </c>
      <c r="S29" s="23" t="e">
        <f ca="1"/>
        <v>#NAME?</v>
      </c>
    </row>
    <row r="30" spans="1:37" x14ac:dyDescent="0.35">
      <c r="P30" s="21" t="e">
        <f ca="1"/>
        <v>#NAME?</v>
      </c>
      <c r="Q30" s="22" t="e">
        <f ca="1"/>
        <v>#NAME?</v>
      </c>
      <c r="R30" s="22" t="e">
        <f ca="1"/>
        <v>#NAME?</v>
      </c>
      <c r="S30" s="23" t="e">
        <f ca="1"/>
        <v>#NAME?</v>
      </c>
    </row>
    <row r="31" spans="1:37" x14ac:dyDescent="0.35">
      <c r="P31" s="24" t="e">
        <f ca="1"/>
        <v>#NAME?</v>
      </c>
      <c r="Q31" s="12" t="e">
        <f ca="1"/>
        <v>#NAME?</v>
      </c>
      <c r="R31" s="12" t="e">
        <f ca="1"/>
        <v>#NAME?</v>
      </c>
      <c r="S31" s="25" t="e">
        <f ca="1"/>
        <v>#NAME?</v>
      </c>
    </row>
  </sheetData>
  <mergeCells count="1">
    <mergeCell ref="AE14:A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Ridge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2025-10-11T12:03:42Z</dcterms:created>
  <dcterms:modified xsi:type="dcterms:W3CDTF">2025-10-11T13:01:08Z</dcterms:modified>
</cp:coreProperties>
</file>