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7700431C-729E-4C78-BE11-54EFBF23CBFE}" xr6:coauthVersionLast="47" xr6:coauthVersionMax="47" xr10:uidLastSave="{00000000-0000-0000-0000-000000000000}"/>
  <bookViews>
    <workbookView xWindow="-110" yWindow="-110" windowWidth="19420" windowHeight="10300" xr2:uid="{E7C76A3B-3EB9-4A03-92BC-9F67F3C8E9B7}"/>
  </bookViews>
  <sheets>
    <sheet name="Title" sheetId="3" r:id="rId1"/>
    <sheet name="Manova 1a" sheetId="1" r:id="rId2"/>
    <sheet name="Manova 1b" sheetId="2" r:id="rId3"/>
  </sheets>
  <externalReferences>
    <externalReference r:id="rId4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6" i="2" l="1" a="1"/>
  <c r="L35" i="2" s="1"/>
  <c r="L24" i="2"/>
  <c r="L23" i="2"/>
  <c r="K23" i="2"/>
  <c r="J22" i="2"/>
  <c r="L19" i="2"/>
  <c r="K19" i="2"/>
  <c r="J18" i="2"/>
  <c r="J15" i="2" a="1"/>
  <c r="J23" i="2" s="1"/>
  <c r="F13" i="2" a="1"/>
  <c r="H15" i="2" s="1"/>
  <c r="F7" i="2" a="1"/>
  <c r="H9" i="2" s="1"/>
  <c r="Q10" i="2"/>
  <c r="P10" i="2"/>
  <c r="O10" i="2"/>
  <c r="N10" i="2"/>
  <c r="Q6" i="2"/>
  <c r="N3" i="2" a="1"/>
  <c r="O12" i="2" s="1"/>
  <c r="J3" i="2" a="1"/>
  <c r="L8" i="2" s="1"/>
  <c r="F3" i="2" a="1"/>
  <c r="F5" i="2" s="1"/>
  <c r="R29" i="1" a="1"/>
  <c r="S29" i="1" s="1"/>
  <c r="R24" i="1" a="1"/>
  <c r="S26" i="1" s="1"/>
  <c r="R19" i="1" a="1"/>
  <c r="T21" i="1" s="1"/>
  <c r="R14" i="1" a="1"/>
  <c r="S16" i="1" s="1"/>
  <c r="N14" i="1" a="1"/>
  <c r="P15" i="1" s="1"/>
  <c r="R9" i="1" a="1"/>
  <c r="R10" i="1" s="1"/>
  <c r="G7" i="1"/>
  <c r="K6" i="1"/>
  <c r="J6" i="1"/>
  <c r="I6" i="1"/>
  <c r="H6" i="1"/>
  <c r="L6" i="1" s="1"/>
  <c r="G6" i="1"/>
  <c r="K5" i="1"/>
  <c r="J5" i="1"/>
  <c r="I5" i="1"/>
  <c r="H5" i="1"/>
  <c r="L5" i="1" s="1"/>
  <c r="G5" i="1"/>
  <c r="R4" i="1" a="1"/>
  <c r="R4" i="1" s="1"/>
  <c r="N4" i="1" a="1"/>
  <c r="O6" i="1" s="1"/>
  <c r="K4" i="1"/>
  <c r="J4" i="1"/>
  <c r="I4" i="1"/>
  <c r="H4" i="1"/>
  <c r="G4" i="1"/>
  <c r="J16" i="2" l="1"/>
  <c r="P5" i="2"/>
  <c r="K16" i="2"/>
  <c r="N6" i="2"/>
  <c r="L16" i="2"/>
  <c r="P6" i="2"/>
  <c r="J17" i="2"/>
  <c r="S30" i="1"/>
  <c r="T30" i="1"/>
  <c r="K29" i="2"/>
  <c r="S10" i="1"/>
  <c r="R31" i="1"/>
  <c r="S31" i="1"/>
  <c r="J32" i="2"/>
  <c r="K32" i="2"/>
  <c r="S11" i="1"/>
  <c r="G5" i="2"/>
  <c r="L32" i="2"/>
  <c r="T11" i="1"/>
  <c r="H5" i="2"/>
  <c r="J33" i="2"/>
  <c r="L9" i="2"/>
  <c r="J10" i="2"/>
  <c r="J24" i="2"/>
  <c r="L30" i="2"/>
  <c r="T10" i="1"/>
  <c r="R11" i="1"/>
  <c r="L15" i="2"/>
  <c r="K24" i="2"/>
  <c r="L11" i="2"/>
  <c r="R25" i="1"/>
  <c r="J5" i="2"/>
  <c r="T25" i="1"/>
  <c r="K33" i="2"/>
  <c r="S4" i="1"/>
  <c r="S24" i="1"/>
  <c r="F3" i="2"/>
  <c r="N3" i="2"/>
  <c r="N12" i="2"/>
  <c r="G3" i="2"/>
  <c r="P3" i="2"/>
  <c r="P7" i="2"/>
  <c r="P12" i="2"/>
  <c r="R6" i="1"/>
  <c r="L26" i="2"/>
  <c r="R9" i="1"/>
  <c r="O16" i="1"/>
  <c r="F4" i="2"/>
  <c r="K6" i="2"/>
  <c r="N4" i="2"/>
  <c r="P8" i="2"/>
  <c r="J20" i="2"/>
  <c r="J28" i="2"/>
  <c r="S9" i="1"/>
  <c r="P16" i="1"/>
  <c r="R29" i="1"/>
  <c r="G4" i="2"/>
  <c r="L7" i="2"/>
  <c r="O4" i="2"/>
  <c r="N9" i="2"/>
  <c r="K20" i="2"/>
  <c r="K28" i="2"/>
  <c r="R24" i="1"/>
  <c r="K10" i="2"/>
  <c r="T4" i="1"/>
  <c r="T24" i="1"/>
  <c r="L3" i="2"/>
  <c r="R5" i="1"/>
  <c r="N7" i="2"/>
  <c r="P11" i="2"/>
  <c r="S5" i="1"/>
  <c r="S25" i="1"/>
  <c r="K5" i="2"/>
  <c r="O7" i="2"/>
  <c r="T5" i="1"/>
  <c r="P14" i="1"/>
  <c r="L5" i="2"/>
  <c r="N16" i="1"/>
  <c r="T26" i="1"/>
  <c r="H3" i="2"/>
  <c r="J6" i="2"/>
  <c r="Q3" i="2"/>
  <c r="Q7" i="2"/>
  <c r="Q12" i="2"/>
  <c r="L34" i="2"/>
  <c r="L4" i="1"/>
  <c r="T9" i="1"/>
  <c r="T29" i="1"/>
  <c r="H4" i="2"/>
  <c r="J9" i="2"/>
  <c r="P4" i="2"/>
  <c r="P9" i="2"/>
  <c r="L20" i="2"/>
  <c r="L28" i="2"/>
  <c r="R30" i="1"/>
  <c r="K9" i="2"/>
  <c r="Q4" i="2"/>
  <c r="Q9" i="2"/>
  <c r="K15" i="2"/>
  <c r="J21" i="2"/>
  <c r="J29" i="2"/>
  <c r="N4" i="1"/>
  <c r="F13" i="2"/>
  <c r="O4" i="1"/>
  <c r="R19" i="1"/>
  <c r="G13" i="2"/>
  <c r="P4" i="1"/>
  <c r="F7" i="2"/>
  <c r="H13" i="2"/>
  <c r="N5" i="1"/>
  <c r="R14" i="1"/>
  <c r="T19" i="1"/>
  <c r="G7" i="2"/>
  <c r="F14" i="2"/>
  <c r="O5" i="1"/>
  <c r="S14" i="1"/>
  <c r="R20" i="1"/>
  <c r="L6" i="2"/>
  <c r="L10" i="2"/>
  <c r="H7" i="2"/>
  <c r="G14" i="2"/>
  <c r="L29" i="2"/>
  <c r="L33" i="2"/>
  <c r="P5" i="1"/>
  <c r="S6" i="1"/>
  <c r="N14" i="1"/>
  <c r="T14" i="1"/>
  <c r="S20" i="1"/>
  <c r="R26" i="1"/>
  <c r="T31" i="1"/>
  <c r="J3" i="2"/>
  <c r="J7" i="2"/>
  <c r="J11" i="2"/>
  <c r="N5" i="2"/>
  <c r="N8" i="2"/>
  <c r="N11" i="2"/>
  <c r="F8" i="2"/>
  <c r="H14" i="2"/>
  <c r="K17" i="2"/>
  <c r="K21" i="2"/>
  <c r="J26" i="2"/>
  <c r="J30" i="2"/>
  <c r="J34" i="2"/>
  <c r="N6" i="1"/>
  <c r="T6" i="1"/>
  <c r="O14" i="1"/>
  <c r="R15" i="1"/>
  <c r="T20" i="1"/>
  <c r="K3" i="2"/>
  <c r="K7" i="2"/>
  <c r="K11" i="2"/>
  <c r="O5" i="2"/>
  <c r="O8" i="2"/>
  <c r="O11" i="2"/>
  <c r="G8" i="2"/>
  <c r="F15" i="2"/>
  <c r="L17" i="2"/>
  <c r="L21" i="2"/>
  <c r="K26" i="2"/>
  <c r="K30" i="2"/>
  <c r="K34" i="2"/>
  <c r="T16" i="1"/>
  <c r="G15" i="2"/>
  <c r="P6" i="1"/>
  <c r="N15" i="1"/>
  <c r="T15" i="1"/>
  <c r="S21" i="1"/>
  <c r="J4" i="2"/>
  <c r="J8" i="2"/>
  <c r="Q5" i="2"/>
  <c r="Q8" i="2"/>
  <c r="Q11" i="2"/>
  <c r="F9" i="2"/>
  <c r="K18" i="2"/>
  <c r="K22" i="2"/>
  <c r="J27" i="2"/>
  <c r="J31" i="2"/>
  <c r="J35" i="2"/>
  <c r="S19" i="1"/>
  <c r="S15" i="1"/>
  <c r="R21" i="1"/>
  <c r="H8" i="2"/>
  <c r="O15" i="1"/>
  <c r="R16" i="1"/>
  <c r="K4" i="2"/>
  <c r="K8" i="2"/>
  <c r="G9" i="2"/>
  <c r="L18" i="2"/>
  <c r="L22" i="2"/>
  <c r="K27" i="2"/>
  <c r="K31" i="2"/>
  <c r="K35" i="2"/>
  <c r="L4" i="2"/>
  <c r="O3" i="2"/>
  <c r="O6" i="2"/>
  <c r="O9" i="2"/>
  <c r="J15" i="2"/>
  <c r="J19" i="2"/>
  <c r="L27" i="2"/>
  <c r="L31" i="2"/>
  <c r="N9" i="1" l="1" a="1"/>
  <c r="O9" i="1"/>
  <c r="P11" i="1"/>
  <c r="N11" i="1"/>
  <c r="P10" i="1"/>
  <c r="O10" i="1"/>
  <c r="O11" i="1"/>
  <c r="N10" i="1"/>
  <c r="P9" i="1"/>
  <c r="N9" i="1"/>
</calcChain>
</file>

<file path=xl/sharedStrings.xml><?xml version="1.0" encoding="utf-8"?>
<sst xmlns="http://schemas.openxmlformats.org/spreadsheetml/2006/main" count="103" uniqueCount="35">
  <si>
    <t>MANOVA - Data analysis tool</t>
  </si>
  <si>
    <t>MANOVA</t>
  </si>
  <si>
    <t>SSCP Matrices</t>
  </si>
  <si>
    <t>Group Covariance Matrices</t>
  </si>
  <si>
    <t>yield</t>
  </si>
  <si>
    <t>water</t>
  </si>
  <si>
    <t>herbicide</t>
  </si>
  <si>
    <t>stat</t>
  </si>
  <si>
    <t>F</t>
  </si>
  <si>
    <t>df1</t>
  </si>
  <si>
    <t>df2</t>
  </si>
  <si>
    <t>p-value</t>
  </si>
  <si>
    <t>eta-sq</t>
  </si>
  <si>
    <t>T</t>
  </si>
  <si>
    <t>clay</t>
  </si>
  <si>
    <t>loam</t>
  </si>
  <si>
    <t>Pillai Trace</t>
  </si>
  <si>
    <t>Wilk's Lambda</t>
  </si>
  <si>
    <t>Hotelling Trace</t>
  </si>
  <si>
    <t>Roy's Lg Root</t>
  </si>
  <si>
    <t>H</t>
  </si>
  <si>
    <t>sandy</t>
  </si>
  <si>
    <t>E</t>
  </si>
  <si>
    <t>salty</t>
  </si>
  <si>
    <t>Pooled covariance matrix</t>
  </si>
  <si>
    <t>Correlation matrix</t>
  </si>
  <si>
    <t>MANOVA - Extraction</t>
  </si>
  <si>
    <t>Extract covariance - clay</t>
  </si>
  <si>
    <t>Extract group - clay</t>
  </si>
  <si>
    <t>Extract data by group for water</t>
  </si>
  <si>
    <t>Extract pooled covariance matrix</t>
  </si>
  <si>
    <t>Real Statistics Using Excel</t>
  </si>
  <si>
    <t>Updated</t>
  </si>
  <si>
    <t>Copyright © 2013 - 2025 Charles Zaiontz</t>
  </si>
  <si>
    <t>Real Statistics MANOVA Capabilities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</si>
</sst>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right"/>
    </xf>
    <xf numFmtId="0" fontId="2" fillId="0" borderId="1" xfId="0" applyFont="1" applyBorder="1" applyAlignment="1">
      <alignment horizontal="center"/>
    </xf>
    <xf numFmtId="164" fontId="0" fillId="0" borderId="2" xfId="0" applyNumberFormat="1" applyBorder="1"/>
    <xf numFmtId="164" fontId="0" fillId="0" borderId="3" xfId="0" applyNumberFormat="1" applyBorder="1"/>
    <xf numFmtId="164" fontId="0" fillId="0" borderId="4" xfId="0" applyNumberFormat="1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164" fontId="0" fillId="0" borderId="13" xfId="0" applyNumberFormat="1" applyBorder="1"/>
    <xf numFmtId="164" fontId="0" fillId="0" borderId="0" xfId="0" applyNumberFormat="1"/>
    <xf numFmtId="164" fontId="0" fillId="0" borderId="14" xfId="0" applyNumberFormat="1" applyBorder="1"/>
    <xf numFmtId="0" fontId="0" fillId="0" borderId="15" xfId="0" applyBorder="1"/>
    <xf numFmtId="164" fontId="0" fillId="0" borderId="16" xfId="0" applyNumberFormat="1" applyBorder="1"/>
    <xf numFmtId="164" fontId="0" fillId="0" borderId="17" xfId="0" applyNumberFormat="1" applyBorder="1"/>
    <xf numFmtId="164" fontId="0" fillId="0" borderId="18" xfId="0" applyNumberFormat="1" applyBorder="1"/>
    <xf numFmtId="0" fontId="0" fillId="0" borderId="2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14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164" fontId="0" fillId="0" borderId="19" xfId="0" applyNumberFormat="1" applyBorder="1"/>
    <xf numFmtId="164" fontId="0" fillId="0" borderId="20" xfId="0" applyNumberFormat="1" applyBorder="1"/>
    <xf numFmtId="164" fontId="0" fillId="0" borderId="21" xfId="0" applyNumberFormat="1" applyBorder="1"/>
    <xf numFmtId="15" fontId="0" fillId="0" borderId="0" xfId="0" applyNumberForma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41BDB2-8D7E-4848-BE90-E67EE9C89E86}"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31</v>
      </c>
    </row>
    <row r="2" spans="1:2" x14ac:dyDescent="0.35">
      <c r="A2" t="s">
        <v>34</v>
      </c>
    </row>
    <row r="4" spans="1:2" x14ac:dyDescent="0.35">
      <c r="A4" t="s">
        <v>32</v>
      </c>
      <c r="B4" s="33">
        <v>45956</v>
      </c>
    </row>
    <row r="6" spans="1:2" x14ac:dyDescent="0.35">
      <c r="A6" s="34" t="s">
        <v>33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661B03-1C0C-4423-B59F-1E5072BC692D}">
  <dimension ref="A1:T35"/>
  <sheetViews>
    <sheetView zoomScaleNormal="100" workbookViewId="0"/>
  </sheetViews>
  <sheetFormatPr defaultRowHeight="14.5" x14ac:dyDescent="0.35"/>
  <cols>
    <col min="6" max="6" width="16.1796875" customWidth="1"/>
  </cols>
  <sheetData>
    <row r="1" spans="1:20" x14ac:dyDescent="0.35">
      <c r="A1" s="1" t="s">
        <v>0</v>
      </c>
      <c r="F1" t="s">
        <v>1</v>
      </c>
      <c r="N1" t="s">
        <v>2</v>
      </c>
      <c r="R1" t="s">
        <v>3</v>
      </c>
    </row>
    <row r="2" spans="1:20" ht="15" thickBot="1" x14ac:dyDescent="0.4"/>
    <row r="3" spans="1:20" ht="15" thickTop="1" x14ac:dyDescent="0.35">
      <c r="B3" s="2" t="s">
        <v>4</v>
      </c>
      <c r="C3" s="2" t="s">
        <v>5</v>
      </c>
      <c r="D3" s="2" t="s">
        <v>6</v>
      </c>
      <c r="F3" s="3"/>
      <c r="G3" s="3" t="s">
        <v>7</v>
      </c>
      <c r="H3" s="3" t="s">
        <v>8</v>
      </c>
      <c r="I3" s="3" t="s">
        <v>9</v>
      </c>
      <c r="J3" s="3" t="s">
        <v>10</v>
      </c>
      <c r="K3" s="3" t="s">
        <v>11</v>
      </c>
      <c r="L3" s="3" t="s">
        <v>12</v>
      </c>
      <c r="N3" t="s">
        <v>13</v>
      </c>
      <c r="R3" t="s">
        <v>14</v>
      </c>
    </row>
    <row r="4" spans="1:20" x14ac:dyDescent="0.35">
      <c r="A4" t="s">
        <v>15</v>
      </c>
      <c r="B4" s="4">
        <v>76.7</v>
      </c>
      <c r="C4" s="5">
        <v>29.5</v>
      </c>
      <c r="D4" s="6">
        <v>7.5</v>
      </c>
      <c r="F4" t="s">
        <v>16</v>
      </c>
      <c r="G4" t="e">
        <f ca="1">MANOVA_PillaiTrace(A4:D35)</f>
        <v>#NAME?</v>
      </c>
      <c r="H4" t="e">
        <f ca="1">MANOVA_PillaiF(A4:D35)</f>
        <v>#NAME?</v>
      </c>
      <c r="I4" t="e">
        <f ca="1">MANOVA_Pillaidf1(A4:D35)</f>
        <v>#NAME?</v>
      </c>
      <c r="J4" t="e">
        <f ca="1">MANOVA_Pillaidf2(A4:D35)</f>
        <v>#NAME?</v>
      </c>
      <c r="K4" t="e">
        <f ca="1">F_DIST_RT(H4,I4,J4)</f>
        <v>#NAME?</v>
      </c>
      <c r="L4" t="e">
        <f ca="1">H4*I4/(H4*I4+J4)</f>
        <v>#NAME?</v>
      </c>
      <c r="N4" s="7" t="e">
        <f t="array" aca="1" ref="N4:P6" ca="1">COVP(B4:D35)*COUNT(B4:B35)</f>
        <v>#NAME?</v>
      </c>
      <c r="O4" s="8" t="e">
        <f ca="1"/>
        <v>#NAME?</v>
      </c>
      <c r="P4" s="9" t="e">
        <f ca="1"/>
        <v>#NAME?</v>
      </c>
      <c r="R4" s="7" t="e">
        <f t="array" aca="1" ref="R4:T6" ca="1">ExtractCov(A4:D35,R3)</f>
        <v>#NAME?</v>
      </c>
      <c r="S4" s="8" t="e">
        <f ca="1"/>
        <v>#NAME?</v>
      </c>
      <c r="T4" s="9" t="e">
        <f ca="1"/>
        <v>#NAME?</v>
      </c>
    </row>
    <row r="5" spans="1:20" x14ac:dyDescent="0.35">
      <c r="A5" t="s">
        <v>15</v>
      </c>
      <c r="B5" s="15">
        <v>60.5</v>
      </c>
      <c r="C5" s="16">
        <v>32.1</v>
      </c>
      <c r="D5" s="17">
        <v>6.3</v>
      </c>
      <c r="F5" t="s">
        <v>17</v>
      </c>
      <c r="G5" t="e">
        <f ca="1">MANOVA_WilksLambda(A4:D35)</f>
        <v>#NAME?</v>
      </c>
      <c r="H5" t="e">
        <f ca="1">MANOVA_WilksF(A4:D35)</f>
        <v>#NAME?</v>
      </c>
      <c r="I5" t="e">
        <f ca="1">MANOVA_Wilksdf1(A4:D35)</f>
        <v>#NAME?</v>
      </c>
      <c r="J5" t="e">
        <f ca="1">MANOVA_Wilksdf2(A4:D35)</f>
        <v>#NAME?</v>
      </c>
      <c r="K5" t="e">
        <f ca="1">F_DIST_RT(H5,I5,J5)</f>
        <v>#NAME?</v>
      </c>
      <c r="L5" t="e">
        <f ca="1">H5*I5/(H5*I5+J5)</f>
        <v>#NAME?</v>
      </c>
      <c r="N5" s="10" t="e">
        <f ca="1"/>
        <v>#NAME?</v>
      </c>
      <c r="O5" t="e">
        <f ca="1"/>
        <v>#NAME?</v>
      </c>
      <c r="P5" s="11" t="e">
        <f ca="1"/>
        <v>#NAME?</v>
      </c>
      <c r="R5" s="10" t="e">
        <f ca="1"/>
        <v>#NAME?</v>
      </c>
      <c r="S5" t="e">
        <f ca="1"/>
        <v>#NAME?</v>
      </c>
      <c r="T5" s="11" t="e">
        <f ca="1"/>
        <v>#NAME?</v>
      </c>
    </row>
    <row r="6" spans="1:20" x14ac:dyDescent="0.35">
      <c r="A6" t="s">
        <v>15</v>
      </c>
      <c r="B6" s="15">
        <v>96.1</v>
      </c>
      <c r="C6" s="16">
        <v>40.700000000000003</v>
      </c>
      <c r="D6" s="17">
        <v>4.2</v>
      </c>
      <c r="F6" t="s">
        <v>18</v>
      </c>
      <c r="G6" t="e">
        <f ca="1">MANOVA_HotelTrace(A4:D35)</f>
        <v>#NAME?</v>
      </c>
      <c r="H6" t="e">
        <f ca="1">MANOVA_HotelF(A4:D35)</f>
        <v>#NAME?</v>
      </c>
      <c r="I6" t="e">
        <f ca="1">MANOVA_Hoteldf1(A4:D35)</f>
        <v>#NAME?</v>
      </c>
      <c r="J6" t="e">
        <f ca="1">MANOVA_Hoteldf2(A4:D35)</f>
        <v>#NAME?</v>
      </c>
      <c r="K6" t="e">
        <f ca="1">F_DIST_RT(H6,I6,J6)</f>
        <v>#NAME?</v>
      </c>
      <c r="L6" t="e">
        <f ca="1">H6*I6/(H6*I6+J6)</f>
        <v>#NAME?</v>
      </c>
      <c r="N6" s="12" t="e">
        <f ca="1"/>
        <v>#NAME?</v>
      </c>
      <c r="O6" s="13" t="e">
        <f ca="1"/>
        <v>#NAME?</v>
      </c>
      <c r="P6" s="14" t="e">
        <f ca="1"/>
        <v>#NAME?</v>
      </c>
      <c r="R6" s="12" t="e">
        <f ca="1"/>
        <v>#NAME?</v>
      </c>
      <c r="S6" s="13" t="e">
        <f ca="1"/>
        <v>#NAME?</v>
      </c>
      <c r="T6" s="14" t="e">
        <f ca="1"/>
        <v>#NAME?</v>
      </c>
    </row>
    <row r="7" spans="1:20" x14ac:dyDescent="0.35">
      <c r="A7" t="s">
        <v>15</v>
      </c>
      <c r="B7" s="15">
        <v>88.1</v>
      </c>
      <c r="C7" s="16">
        <v>45.1</v>
      </c>
      <c r="D7" s="17">
        <v>4.9000000000000004</v>
      </c>
      <c r="F7" s="18" t="s">
        <v>19</v>
      </c>
      <c r="G7" s="18" t="e">
        <f ca="1">MANOVA_RoyRoot(A4:D35)</f>
        <v>#NAME?</v>
      </c>
      <c r="H7" s="18"/>
      <c r="I7" s="18"/>
      <c r="J7" s="18"/>
      <c r="K7" s="18"/>
      <c r="L7" s="18"/>
    </row>
    <row r="8" spans="1:20" x14ac:dyDescent="0.35">
      <c r="A8" t="s">
        <v>15</v>
      </c>
      <c r="B8" s="15">
        <v>50.2</v>
      </c>
      <c r="C8" s="16">
        <v>34.1</v>
      </c>
      <c r="D8" s="17">
        <v>11.7</v>
      </c>
      <c r="N8" t="s">
        <v>20</v>
      </c>
      <c r="R8" t="s">
        <v>15</v>
      </c>
    </row>
    <row r="9" spans="1:20" x14ac:dyDescent="0.35">
      <c r="A9" t="s">
        <v>15</v>
      </c>
      <c r="B9" s="15">
        <v>55</v>
      </c>
      <c r="C9" s="16">
        <v>31.1</v>
      </c>
      <c r="D9" s="17">
        <v>6.9</v>
      </c>
      <c r="N9" s="7" t="e">
        <f t="array" aca="1" ref="N9:P11" ca="1">N4:P6-N14:P16</f>
        <v>#NAME?</v>
      </c>
      <c r="O9" s="8" t="e">
        <f ca="1"/>
        <v>#NAME?</v>
      </c>
      <c r="P9" s="9" t="e">
        <f ca="1"/>
        <v>#NAME?</v>
      </c>
      <c r="R9" s="7" t="e">
        <f t="array" aca="1" ref="R9:T11" ca="1">ExtractCov(A4:D35,R8)</f>
        <v>#NAME?</v>
      </c>
      <c r="S9" s="8" t="e">
        <f ca="1"/>
        <v>#NAME?</v>
      </c>
      <c r="T9" s="9" t="e">
        <f ca="1"/>
        <v>#NAME?</v>
      </c>
    </row>
    <row r="10" spans="1:20" x14ac:dyDescent="0.35">
      <c r="A10" t="s">
        <v>15</v>
      </c>
      <c r="B10" s="15">
        <v>65.400000000000006</v>
      </c>
      <c r="C10" s="16">
        <v>21.6</v>
      </c>
      <c r="D10" s="17">
        <v>4.3</v>
      </c>
      <c r="N10" s="10" t="e">
        <f ca="1"/>
        <v>#NAME?</v>
      </c>
      <c r="O10" t="e">
        <f ca="1"/>
        <v>#NAME?</v>
      </c>
      <c r="P10" s="11" t="e">
        <f ca="1"/>
        <v>#NAME?</v>
      </c>
      <c r="R10" s="10" t="e">
        <f ca="1"/>
        <v>#NAME?</v>
      </c>
      <c r="S10" t="e">
        <f ca="1"/>
        <v>#NAME?</v>
      </c>
      <c r="T10" s="11" t="e">
        <f ca="1"/>
        <v>#NAME?</v>
      </c>
    </row>
    <row r="11" spans="1:20" x14ac:dyDescent="0.35">
      <c r="A11" t="s">
        <v>15</v>
      </c>
      <c r="B11" s="15">
        <v>65.7</v>
      </c>
      <c r="C11" s="16">
        <v>27.7</v>
      </c>
      <c r="D11" s="17">
        <v>5.3</v>
      </c>
      <c r="N11" s="12" t="e">
        <f ca="1"/>
        <v>#NAME?</v>
      </c>
      <c r="O11" s="13" t="e">
        <f ca="1"/>
        <v>#NAME?</v>
      </c>
      <c r="P11" s="14" t="e">
        <f ca="1"/>
        <v>#NAME?</v>
      </c>
      <c r="R11" s="12" t="e">
        <f ca="1"/>
        <v>#NAME?</v>
      </c>
      <c r="S11" s="13" t="e">
        <f ca="1"/>
        <v>#NAME?</v>
      </c>
      <c r="T11" s="14" t="e">
        <f ca="1"/>
        <v>#NAME?</v>
      </c>
    </row>
    <row r="12" spans="1:20" x14ac:dyDescent="0.35">
      <c r="A12" t="s">
        <v>21</v>
      </c>
      <c r="B12" s="15">
        <v>67.3</v>
      </c>
      <c r="C12" s="16">
        <v>48.3</v>
      </c>
      <c r="D12" s="17">
        <v>5.5</v>
      </c>
    </row>
    <row r="13" spans="1:20" x14ac:dyDescent="0.35">
      <c r="A13" t="s">
        <v>21</v>
      </c>
      <c r="B13" s="15">
        <v>61.3</v>
      </c>
      <c r="C13" s="16">
        <v>28.9</v>
      </c>
      <c r="D13" s="17">
        <v>6.9</v>
      </c>
      <c r="N13" t="s">
        <v>22</v>
      </c>
      <c r="R13" t="s">
        <v>23</v>
      </c>
    </row>
    <row r="14" spans="1:20" x14ac:dyDescent="0.35">
      <c r="A14" t="s">
        <v>21</v>
      </c>
      <c r="B14" s="15">
        <v>58.2</v>
      </c>
      <c r="C14" s="16">
        <v>42.5</v>
      </c>
      <c r="D14" s="17">
        <v>4.8</v>
      </c>
      <c r="N14" s="7" t="e">
        <f t="array" aca="1" ref="N14:P16" ca="1">COVPooled(A4:D35)*(COUNT(B4:B35)-COUNTAU(A4:A35))</f>
        <v>#NAME?</v>
      </c>
      <c r="O14" s="8" t="e">
        <f ca="1"/>
        <v>#NAME?</v>
      </c>
      <c r="P14" s="9" t="e">
        <f ca="1"/>
        <v>#NAME?</v>
      </c>
      <c r="R14" s="7" t="e">
        <f t="array" aca="1" ref="R14:T16" ca="1">ExtractCov(A4:D35,R13)</f>
        <v>#NAME?</v>
      </c>
      <c r="S14" s="8" t="e">
        <f ca="1"/>
        <v>#NAME?</v>
      </c>
      <c r="T14" s="9" t="e">
        <f ca="1"/>
        <v>#NAME?</v>
      </c>
    </row>
    <row r="15" spans="1:20" x14ac:dyDescent="0.35">
      <c r="A15" t="s">
        <v>21</v>
      </c>
      <c r="B15" s="15">
        <v>76.900000000000006</v>
      </c>
      <c r="C15" s="16">
        <v>20.399999999999999</v>
      </c>
      <c r="D15" s="17">
        <v>3</v>
      </c>
      <c r="N15" s="10" t="e">
        <f ca="1"/>
        <v>#NAME?</v>
      </c>
      <c r="O15" t="e">
        <f ca="1"/>
        <v>#NAME?</v>
      </c>
      <c r="P15" s="11" t="e">
        <f ca="1"/>
        <v>#NAME?</v>
      </c>
      <c r="R15" s="10" t="e">
        <f ca="1"/>
        <v>#NAME?</v>
      </c>
      <c r="S15" t="e">
        <f ca="1"/>
        <v>#NAME?</v>
      </c>
      <c r="T15" s="11" t="e">
        <f ca="1"/>
        <v>#NAME?</v>
      </c>
    </row>
    <row r="16" spans="1:20" x14ac:dyDescent="0.35">
      <c r="A16" t="s">
        <v>21</v>
      </c>
      <c r="B16" s="15">
        <v>66.900000000000006</v>
      </c>
      <c r="C16" s="16">
        <v>23.9</v>
      </c>
      <c r="D16" s="17">
        <v>1.1000000000000001</v>
      </c>
      <c r="N16" s="12" t="e">
        <f ca="1"/>
        <v>#NAME?</v>
      </c>
      <c r="O16" s="13" t="e">
        <f ca="1"/>
        <v>#NAME?</v>
      </c>
      <c r="P16" s="14" t="e">
        <f ca="1"/>
        <v>#NAME?</v>
      </c>
      <c r="R16" s="12" t="e">
        <f ca="1"/>
        <v>#NAME?</v>
      </c>
      <c r="S16" s="13" t="e">
        <f ca="1"/>
        <v>#NAME?</v>
      </c>
      <c r="T16" s="14" t="e">
        <f ca="1"/>
        <v>#NAME?</v>
      </c>
    </row>
    <row r="17" spans="1:20" x14ac:dyDescent="0.35">
      <c r="A17" t="s">
        <v>21</v>
      </c>
      <c r="B17" s="15">
        <v>55.4</v>
      </c>
      <c r="C17" s="16">
        <v>29.1</v>
      </c>
      <c r="D17" s="17">
        <v>5</v>
      </c>
    </row>
    <row r="18" spans="1:20" x14ac:dyDescent="0.35">
      <c r="A18" t="s">
        <v>21</v>
      </c>
      <c r="B18" s="15">
        <v>50.5</v>
      </c>
      <c r="C18" s="16">
        <v>18</v>
      </c>
      <c r="D18" s="17">
        <v>4.8</v>
      </c>
      <c r="R18" t="s">
        <v>21</v>
      </c>
    </row>
    <row r="19" spans="1:20" x14ac:dyDescent="0.35">
      <c r="A19" t="s">
        <v>21</v>
      </c>
      <c r="B19" s="15">
        <v>64.099999999999994</v>
      </c>
      <c r="C19" s="16">
        <v>14.5</v>
      </c>
      <c r="D19" s="17">
        <v>3.7</v>
      </c>
      <c r="R19" s="7" t="e">
        <f t="array" aca="1" ref="R19:T21" ca="1">ExtractCov(A4:D35,R18)</f>
        <v>#NAME?</v>
      </c>
      <c r="S19" s="8" t="e">
        <f ca="1"/>
        <v>#NAME?</v>
      </c>
      <c r="T19" s="9" t="e">
        <f ca="1"/>
        <v>#NAME?</v>
      </c>
    </row>
    <row r="20" spans="1:20" x14ac:dyDescent="0.35">
      <c r="A20" t="s">
        <v>23</v>
      </c>
      <c r="B20" s="15">
        <v>62.8</v>
      </c>
      <c r="C20" s="16">
        <v>25.9</v>
      </c>
      <c r="D20" s="17">
        <v>2.9</v>
      </c>
      <c r="R20" s="10" t="e">
        <f ca="1"/>
        <v>#NAME?</v>
      </c>
      <c r="S20" t="e">
        <f ca="1"/>
        <v>#NAME?</v>
      </c>
      <c r="T20" s="11" t="e">
        <f ca="1"/>
        <v>#NAME?</v>
      </c>
    </row>
    <row r="21" spans="1:20" x14ac:dyDescent="0.35">
      <c r="A21" t="s">
        <v>23</v>
      </c>
      <c r="B21" s="15">
        <v>45</v>
      </c>
      <c r="C21" s="16">
        <v>15.9</v>
      </c>
      <c r="D21" s="17">
        <v>1.2</v>
      </c>
      <c r="R21" s="12" t="e">
        <f ca="1"/>
        <v>#NAME?</v>
      </c>
      <c r="S21" s="13" t="e">
        <f ca="1"/>
        <v>#NAME?</v>
      </c>
      <c r="T21" s="14" t="e">
        <f ca="1"/>
        <v>#NAME?</v>
      </c>
    </row>
    <row r="22" spans="1:20" x14ac:dyDescent="0.35">
      <c r="A22" t="s">
        <v>23</v>
      </c>
      <c r="B22" s="15">
        <v>47.8</v>
      </c>
      <c r="C22" s="16">
        <v>36.1</v>
      </c>
      <c r="D22" s="17">
        <v>4.0999999999999996</v>
      </c>
    </row>
    <row r="23" spans="1:20" x14ac:dyDescent="0.35">
      <c r="A23" t="s">
        <v>23</v>
      </c>
      <c r="B23" s="15">
        <v>75.599999999999994</v>
      </c>
      <c r="C23" s="16">
        <v>27.7</v>
      </c>
      <c r="D23" s="17">
        <v>6.3</v>
      </c>
      <c r="R23" t="s">
        <v>24</v>
      </c>
    </row>
    <row r="24" spans="1:20" x14ac:dyDescent="0.35">
      <c r="A24" t="s">
        <v>23</v>
      </c>
      <c r="B24" s="15">
        <v>46.6</v>
      </c>
      <c r="C24" s="16">
        <v>46.9</v>
      </c>
      <c r="D24" s="17">
        <v>3.6</v>
      </c>
      <c r="R24" s="7" t="e">
        <f t="array" aca="1" ref="R24:T26" ca="1">COVPooled(A4:D35)</f>
        <v>#NAME?</v>
      </c>
      <c r="S24" s="8" t="e">
        <f ca="1"/>
        <v>#NAME?</v>
      </c>
      <c r="T24" s="9" t="e">
        <f ca="1"/>
        <v>#NAME?</v>
      </c>
    </row>
    <row r="25" spans="1:20" x14ac:dyDescent="0.35">
      <c r="A25" t="s">
        <v>23</v>
      </c>
      <c r="B25" s="15">
        <v>50.6</v>
      </c>
      <c r="C25" s="16">
        <v>29.7</v>
      </c>
      <c r="D25" s="17">
        <v>4.7</v>
      </c>
      <c r="R25" s="10" t="e">
        <f ca="1"/>
        <v>#NAME?</v>
      </c>
      <c r="S25" t="e">
        <f ca="1"/>
        <v>#NAME?</v>
      </c>
      <c r="T25" s="11" t="e">
        <f ca="1"/>
        <v>#NAME?</v>
      </c>
    </row>
    <row r="26" spans="1:20" x14ac:dyDescent="0.35">
      <c r="A26" t="s">
        <v>23</v>
      </c>
      <c r="B26" s="15">
        <v>45.7</v>
      </c>
      <c r="C26" s="16">
        <v>27.6</v>
      </c>
      <c r="D26" s="17">
        <v>6.2</v>
      </c>
      <c r="R26" s="12" t="e">
        <f ca="1"/>
        <v>#NAME?</v>
      </c>
      <c r="S26" s="13" t="e">
        <f ca="1"/>
        <v>#NAME?</v>
      </c>
      <c r="T26" s="14" t="e">
        <f ca="1"/>
        <v>#NAME?</v>
      </c>
    </row>
    <row r="27" spans="1:20" x14ac:dyDescent="0.35">
      <c r="A27" t="s">
        <v>23</v>
      </c>
      <c r="B27" s="15">
        <v>68.400000000000006</v>
      </c>
      <c r="C27" s="16">
        <v>35.299999999999997</v>
      </c>
      <c r="D27" s="17">
        <v>1.9</v>
      </c>
    </row>
    <row r="28" spans="1:20" x14ac:dyDescent="0.35">
      <c r="A28" t="s">
        <v>14</v>
      </c>
      <c r="B28" s="15">
        <v>52.5</v>
      </c>
      <c r="C28" s="16">
        <v>39</v>
      </c>
      <c r="D28" s="17">
        <v>3.1</v>
      </c>
      <c r="R28" t="s">
        <v>25</v>
      </c>
    </row>
    <row r="29" spans="1:20" x14ac:dyDescent="0.35">
      <c r="A29" t="s">
        <v>14</v>
      </c>
      <c r="B29" s="15">
        <v>80</v>
      </c>
      <c r="C29" s="16">
        <v>54.2</v>
      </c>
      <c r="D29" s="17">
        <v>4</v>
      </c>
      <c r="R29" s="7" t="e">
        <f t="array" aca="1" ref="R29:T31" ca="1">CORR(B4:D35)</f>
        <v>#NAME?</v>
      </c>
      <c r="S29" s="8" t="e">
        <f ca="1"/>
        <v>#NAME?</v>
      </c>
      <c r="T29" s="9" t="e">
        <f ca="1"/>
        <v>#NAME?</v>
      </c>
    </row>
    <row r="30" spans="1:20" x14ac:dyDescent="0.35">
      <c r="A30" t="s">
        <v>14</v>
      </c>
      <c r="B30" s="15">
        <v>54.7</v>
      </c>
      <c r="C30" s="16">
        <v>32.1</v>
      </c>
      <c r="D30" s="17">
        <v>5.7</v>
      </c>
      <c r="R30" s="10" t="e">
        <f ca="1"/>
        <v>#NAME?</v>
      </c>
      <c r="S30" t="e">
        <f ca="1"/>
        <v>#NAME?</v>
      </c>
      <c r="T30" s="11" t="e">
        <f ca="1"/>
        <v>#NAME?</v>
      </c>
    </row>
    <row r="31" spans="1:20" x14ac:dyDescent="0.35">
      <c r="A31" t="s">
        <v>14</v>
      </c>
      <c r="B31" s="15">
        <v>63.5</v>
      </c>
      <c r="C31" s="16">
        <v>25.6</v>
      </c>
      <c r="D31" s="17">
        <v>3</v>
      </c>
      <c r="R31" s="12" t="e">
        <f ca="1"/>
        <v>#NAME?</v>
      </c>
      <c r="S31" s="13" t="e">
        <f ca="1"/>
        <v>#NAME?</v>
      </c>
      <c r="T31" s="14" t="e">
        <f ca="1"/>
        <v>#NAME?</v>
      </c>
    </row>
    <row r="32" spans="1:20" x14ac:dyDescent="0.35">
      <c r="A32" t="s">
        <v>14</v>
      </c>
      <c r="B32" s="15">
        <v>46.3</v>
      </c>
      <c r="C32" s="16">
        <v>31.8</v>
      </c>
      <c r="D32" s="17">
        <v>7.4</v>
      </c>
    </row>
    <row r="33" spans="1:4" x14ac:dyDescent="0.35">
      <c r="A33" t="s">
        <v>14</v>
      </c>
      <c r="B33" s="15">
        <v>61.5</v>
      </c>
      <c r="C33" s="16">
        <v>16.8</v>
      </c>
      <c r="D33" s="17">
        <v>1.9</v>
      </c>
    </row>
    <row r="34" spans="1:4" x14ac:dyDescent="0.35">
      <c r="A34" t="s">
        <v>14</v>
      </c>
      <c r="B34" s="15">
        <v>62.9</v>
      </c>
      <c r="C34" s="16">
        <v>25.8</v>
      </c>
      <c r="D34" s="17">
        <v>2.4</v>
      </c>
    </row>
    <row r="35" spans="1:4" x14ac:dyDescent="0.35">
      <c r="A35" t="s">
        <v>14</v>
      </c>
      <c r="B35" s="19">
        <v>49.3</v>
      </c>
      <c r="C35" s="20">
        <v>39.4</v>
      </c>
      <c r="D35" s="21">
        <v>5.2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A57C52-0C1F-42F5-B614-E533087CBCAD}">
  <dimension ref="A1:Q35"/>
  <sheetViews>
    <sheetView workbookViewId="0"/>
  </sheetViews>
  <sheetFormatPr defaultRowHeight="14.5" x14ac:dyDescent="0.35"/>
  <sheetData>
    <row r="1" spans="1:17" x14ac:dyDescent="0.35">
      <c r="A1" s="1" t="s">
        <v>26</v>
      </c>
      <c r="F1" t="s">
        <v>27</v>
      </c>
      <c r="J1" t="s">
        <v>28</v>
      </c>
      <c r="N1" t="s">
        <v>29</v>
      </c>
    </row>
    <row r="3" spans="1:17" x14ac:dyDescent="0.35">
      <c r="B3" s="2" t="s">
        <v>4</v>
      </c>
      <c r="C3" s="2" t="s">
        <v>5</v>
      </c>
      <c r="D3" s="2" t="s">
        <v>6</v>
      </c>
      <c r="F3" s="22" t="e">
        <f t="array" aca="1" ref="F3:H5" ca="1">COV(J16:L23)</f>
        <v>#NAME?</v>
      </c>
      <c r="G3" s="23" t="e">
        <f ca="1"/>
        <v>#NAME?</v>
      </c>
      <c r="H3" s="24" t="e">
        <f ca="1"/>
        <v>#NAME?</v>
      </c>
      <c r="J3" t="e">
        <f t="array" aca="1" ref="J3:L11" ca="1">ExtractRows(A3:D35,"clay")</f>
        <v>#NAME?</v>
      </c>
      <c r="K3" t="e">
        <f ca="1"/>
        <v>#NAME?</v>
      </c>
      <c r="L3" t="e">
        <f ca="1"/>
        <v>#NAME?</v>
      </c>
      <c r="N3" t="e">
        <f t="array" aca="1" ref="N3:Q12" ca="1">ExtractCol(A3:D35,C3)</f>
        <v>#NAME?</v>
      </c>
      <c r="O3" t="e">
        <f ca="1"/>
        <v>#NAME?</v>
      </c>
      <c r="P3" t="e">
        <f ca="1"/>
        <v>#NAME?</v>
      </c>
      <c r="Q3" t="e">
        <f ca="1"/>
        <v>#NAME?</v>
      </c>
    </row>
    <row r="4" spans="1:17" x14ac:dyDescent="0.35">
      <c r="A4" t="s">
        <v>15</v>
      </c>
      <c r="B4" s="4">
        <v>76.7</v>
      </c>
      <c r="C4" s="30">
        <v>29.5</v>
      </c>
      <c r="D4" s="31">
        <v>7.5</v>
      </c>
      <c r="F4" s="25" t="e">
        <f ca="1"/>
        <v>#NAME?</v>
      </c>
      <c r="G4" t="e">
        <f ca="1"/>
        <v>#NAME?</v>
      </c>
      <c r="H4" s="26" t="e">
        <f ca="1"/>
        <v>#NAME?</v>
      </c>
      <c r="J4" s="22" t="e">
        <f ca="1"/>
        <v>#NAME?</v>
      </c>
      <c r="K4" s="23" t="e">
        <f ca="1"/>
        <v>#NAME?</v>
      </c>
      <c r="L4" s="24" t="e">
        <f ca="1"/>
        <v>#NAME?</v>
      </c>
      <c r="N4" s="22" t="e">
        <f ca="1"/>
        <v>#NAME?</v>
      </c>
      <c r="O4" s="23" t="e">
        <f ca="1"/>
        <v>#NAME?</v>
      </c>
      <c r="P4" s="23" t="e">
        <f ca="1"/>
        <v>#NAME?</v>
      </c>
      <c r="Q4" s="24" t="e">
        <f ca="1"/>
        <v>#NAME?</v>
      </c>
    </row>
    <row r="5" spans="1:17" x14ac:dyDescent="0.35">
      <c r="A5" t="s">
        <v>15</v>
      </c>
      <c r="B5" s="32">
        <v>60.5</v>
      </c>
      <c r="C5" s="16">
        <v>32.1</v>
      </c>
      <c r="D5" s="17">
        <v>6.3</v>
      </c>
      <c r="F5" s="27" t="e">
        <f ca="1"/>
        <v>#NAME?</v>
      </c>
      <c r="G5" s="28" t="e">
        <f ca="1"/>
        <v>#NAME?</v>
      </c>
      <c r="H5" s="29" t="e">
        <f ca="1"/>
        <v>#NAME?</v>
      </c>
      <c r="J5" s="25" t="e">
        <f ca="1"/>
        <v>#NAME?</v>
      </c>
      <c r="K5" t="e">
        <f ca="1"/>
        <v>#NAME?</v>
      </c>
      <c r="L5" s="26" t="e">
        <f ca="1"/>
        <v>#NAME?</v>
      </c>
      <c r="N5" s="25" t="e">
        <f ca="1"/>
        <v>#NAME?</v>
      </c>
      <c r="O5" t="e">
        <f ca="1"/>
        <v>#NAME?</v>
      </c>
      <c r="P5" t="e">
        <f ca="1"/>
        <v>#NAME?</v>
      </c>
      <c r="Q5" s="26" t="e">
        <f ca="1"/>
        <v>#NAME?</v>
      </c>
    </row>
    <row r="6" spans="1:17" x14ac:dyDescent="0.35">
      <c r="A6" t="s">
        <v>15</v>
      </c>
      <c r="B6" s="32">
        <v>96.1</v>
      </c>
      <c r="C6" s="16">
        <v>40.700000000000003</v>
      </c>
      <c r="D6" s="17">
        <v>4.2</v>
      </c>
      <c r="J6" s="25" t="e">
        <f ca="1"/>
        <v>#NAME?</v>
      </c>
      <c r="K6" t="e">
        <f ca="1"/>
        <v>#NAME?</v>
      </c>
      <c r="L6" s="26" t="e">
        <f ca="1"/>
        <v>#NAME?</v>
      </c>
      <c r="N6" s="25" t="e">
        <f ca="1"/>
        <v>#NAME?</v>
      </c>
      <c r="O6" t="e">
        <f ca="1"/>
        <v>#NAME?</v>
      </c>
      <c r="P6" t="e">
        <f ca="1"/>
        <v>#NAME?</v>
      </c>
      <c r="Q6" s="26" t="e">
        <f ca="1"/>
        <v>#NAME?</v>
      </c>
    </row>
    <row r="7" spans="1:17" x14ac:dyDescent="0.35">
      <c r="A7" t="s">
        <v>15</v>
      </c>
      <c r="B7" s="32">
        <v>88.1</v>
      </c>
      <c r="C7" s="16">
        <v>45.1</v>
      </c>
      <c r="D7" s="17">
        <v>4.9000000000000004</v>
      </c>
      <c r="F7" s="22" t="e">
        <f t="array" aca="1" ref="F7:H9" ca="1">ExtractCov(A3:D35,"clay")</f>
        <v>#NAME?</v>
      </c>
      <c r="G7" s="23" t="e">
        <f ca="1"/>
        <v>#NAME?</v>
      </c>
      <c r="H7" s="24" t="e">
        <f ca="1"/>
        <v>#NAME?</v>
      </c>
      <c r="J7" s="25" t="e">
        <f ca="1"/>
        <v>#NAME?</v>
      </c>
      <c r="K7" t="e">
        <f ca="1"/>
        <v>#NAME?</v>
      </c>
      <c r="L7" s="26" t="e">
        <f ca="1"/>
        <v>#NAME?</v>
      </c>
      <c r="N7" s="25" t="e">
        <f ca="1"/>
        <v>#NAME?</v>
      </c>
      <c r="O7" t="e">
        <f ca="1"/>
        <v>#NAME?</v>
      </c>
      <c r="P7" t="e">
        <f ca="1"/>
        <v>#NAME?</v>
      </c>
      <c r="Q7" s="26" t="e">
        <f ca="1"/>
        <v>#NAME?</v>
      </c>
    </row>
    <row r="8" spans="1:17" x14ac:dyDescent="0.35">
      <c r="A8" t="s">
        <v>15</v>
      </c>
      <c r="B8" s="32">
        <v>50.2</v>
      </c>
      <c r="C8" s="16">
        <v>34.1</v>
      </c>
      <c r="D8" s="17">
        <v>11.7</v>
      </c>
      <c r="F8" s="25" t="e">
        <f ca="1"/>
        <v>#NAME?</v>
      </c>
      <c r="G8" t="e">
        <f ca="1"/>
        <v>#NAME?</v>
      </c>
      <c r="H8" s="26" t="e">
        <f ca="1"/>
        <v>#NAME?</v>
      </c>
      <c r="J8" s="25" t="e">
        <f ca="1"/>
        <v>#NAME?</v>
      </c>
      <c r="K8" t="e">
        <f ca="1"/>
        <v>#NAME?</v>
      </c>
      <c r="L8" s="26" t="e">
        <f ca="1"/>
        <v>#NAME?</v>
      </c>
      <c r="N8" s="25" t="e">
        <f ca="1"/>
        <v>#NAME?</v>
      </c>
      <c r="O8" t="e">
        <f ca="1"/>
        <v>#NAME?</v>
      </c>
      <c r="P8" t="e">
        <f ca="1"/>
        <v>#NAME?</v>
      </c>
      <c r="Q8" s="26" t="e">
        <f ca="1"/>
        <v>#NAME?</v>
      </c>
    </row>
    <row r="9" spans="1:17" x14ac:dyDescent="0.35">
      <c r="A9" t="s">
        <v>15</v>
      </c>
      <c r="B9" s="32">
        <v>55</v>
      </c>
      <c r="C9" s="16">
        <v>31.1</v>
      </c>
      <c r="D9" s="17">
        <v>6.9</v>
      </c>
      <c r="F9" s="27" t="e">
        <f ca="1"/>
        <v>#NAME?</v>
      </c>
      <c r="G9" s="28" t="e">
        <f ca="1"/>
        <v>#NAME?</v>
      </c>
      <c r="H9" s="29" t="e">
        <f ca="1"/>
        <v>#NAME?</v>
      </c>
      <c r="J9" s="25" t="e">
        <f ca="1"/>
        <v>#NAME?</v>
      </c>
      <c r="K9" t="e">
        <f ca="1"/>
        <v>#NAME?</v>
      </c>
      <c r="L9" s="26" t="e">
        <f ca="1"/>
        <v>#NAME?</v>
      </c>
      <c r="N9" s="25" t="e">
        <f ca="1"/>
        <v>#NAME?</v>
      </c>
      <c r="O9" t="e">
        <f ca="1"/>
        <v>#NAME?</v>
      </c>
      <c r="P9" t="e">
        <f ca="1"/>
        <v>#NAME?</v>
      </c>
      <c r="Q9" s="26" t="e">
        <f ca="1"/>
        <v>#NAME?</v>
      </c>
    </row>
    <row r="10" spans="1:17" x14ac:dyDescent="0.35">
      <c r="A10" t="s">
        <v>15</v>
      </c>
      <c r="B10" s="32">
        <v>65.400000000000006</v>
      </c>
      <c r="C10" s="16">
        <v>21.6</v>
      </c>
      <c r="D10" s="17">
        <v>4.3</v>
      </c>
      <c r="J10" s="25" t="e">
        <f ca="1"/>
        <v>#NAME?</v>
      </c>
      <c r="K10" t="e">
        <f ca="1"/>
        <v>#NAME?</v>
      </c>
      <c r="L10" s="26" t="e">
        <f ca="1"/>
        <v>#NAME?</v>
      </c>
      <c r="N10" s="25" t="e">
        <f ca="1"/>
        <v>#NAME?</v>
      </c>
      <c r="O10" t="e">
        <f ca="1"/>
        <v>#NAME?</v>
      </c>
      <c r="P10" t="e">
        <f ca="1"/>
        <v>#NAME?</v>
      </c>
      <c r="Q10" s="26" t="e">
        <f ca="1"/>
        <v>#NAME?</v>
      </c>
    </row>
    <row r="11" spans="1:17" x14ac:dyDescent="0.35">
      <c r="A11" t="s">
        <v>15</v>
      </c>
      <c r="B11" s="32">
        <v>65.7</v>
      </c>
      <c r="C11" s="16">
        <v>27.7</v>
      </c>
      <c r="D11" s="17">
        <v>5.3</v>
      </c>
      <c r="F11" t="s">
        <v>30</v>
      </c>
      <c r="J11" s="27" t="e">
        <f ca="1"/>
        <v>#NAME?</v>
      </c>
      <c r="K11" s="28" t="e">
        <f ca="1"/>
        <v>#NAME?</v>
      </c>
      <c r="L11" s="29" t="e">
        <f ca="1"/>
        <v>#NAME?</v>
      </c>
      <c r="N11" s="27" t="e">
        <f ca="1"/>
        <v>#NAME?</v>
      </c>
      <c r="O11" s="28" t="e">
        <f ca="1"/>
        <v>#NAME?</v>
      </c>
      <c r="P11" s="28" t="e">
        <f ca="1"/>
        <v>#NAME?</v>
      </c>
      <c r="Q11" s="29" t="e">
        <f ca="1"/>
        <v>#NAME?</v>
      </c>
    </row>
    <row r="12" spans="1:17" x14ac:dyDescent="0.35">
      <c r="A12" t="s">
        <v>21</v>
      </c>
      <c r="B12" s="32">
        <v>67.3</v>
      </c>
      <c r="C12" s="16">
        <v>48.3</v>
      </c>
      <c r="D12" s="17">
        <v>5.5</v>
      </c>
      <c r="N12" t="e">
        <f ca="1"/>
        <v>#NAME?</v>
      </c>
      <c r="O12" t="e">
        <f ca="1"/>
        <v>#NAME?</v>
      </c>
      <c r="P12" t="e">
        <f ca="1"/>
        <v>#NAME?</v>
      </c>
      <c r="Q12" t="e">
        <f ca="1"/>
        <v>#NAME?</v>
      </c>
    </row>
    <row r="13" spans="1:17" x14ac:dyDescent="0.35">
      <c r="A13" t="s">
        <v>21</v>
      </c>
      <c r="B13" s="32">
        <v>61.3</v>
      </c>
      <c r="C13" s="16">
        <v>28.9</v>
      </c>
      <c r="D13" s="17">
        <v>6.9</v>
      </c>
      <c r="F13" s="22" t="e">
        <f t="array" aca="1" ref="F13:H15" ca="1">ExtractCov(A3:D35)</f>
        <v>#NAME?</v>
      </c>
      <c r="G13" s="23" t="e">
        <f ca="1"/>
        <v>#NAME?</v>
      </c>
      <c r="H13" s="24" t="e">
        <f ca="1"/>
        <v>#NAME?</v>
      </c>
      <c r="J13" t="s">
        <v>28</v>
      </c>
    </row>
    <row r="14" spans="1:17" x14ac:dyDescent="0.35">
      <c r="A14" t="s">
        <v>21</v>
      </c>
      <c r="B14" s="32">
        <v>58.2</v>
      </c>
      <c r="C14" s="16">
        <v>42.5</v>
      </c>
      <c r="D14" s="17">
        <v>4.8</v>
      </c>
      <c r="F14" s="25" t="e">
        <f ca="1"/>
        <v>#NAME?</v>
      </c>
      <c r="G14" t="e">
        <f ca="1"/>
        <v>#NAME?</v>
      </c>
      <c r="H14" s="26" t="e">
        <f ca="1"/>
        <v>#NAME?</v>
      </c>
    </row>
    <row r="15" spans="1:17" x14ac:dyDescent="0.35">
      <c r="A15" t="s">
        <v>21</v>
      </c>
      <c r="B15" s="32">
        <v>76.900000000000006</v>
      </c>
      <c r="C15" s="16">
        <v>20.399999999999999</v>
      </c>
      <c r="D15" s="17">
        <v>3</v>
      </c>
      <c r="F15" s="27" t="e">
        <f ca="1"/>
        <v>#NAME?</v>
      </c>
      <c r="G15" s="28" t="e">
        <f ca="1"/>
        <v>#NAME?</v>
      </c>
      <c r="H15" s="29" t="e">
        <f ca="1"/>
        <v>#NAME?</v>
      </c>
      <c r="J15" t="e">
        <f t="array" aca="1" ref="J15:L24" ca="1">ExtractRows(A3:D35,"clay",TRUE)</f>
        <v>#NAME?</v>
      </c>
      <c r="K15" t="e">
        <f ca="1"/>
        <v>#NAME?</v>
      </c>
      <c r="L15" t="e">
        <f ca="1"/>
        <v>#NAME?</v>
      </c>
    </row>
    <row r="16" spans="1:17" x14ac:dyDescent="0.35">
      <c r="A16" t="s">
        <v>21</v>
      </c>
      <c r="B16" s="32">
        <v>66.900000000000006</v>
      </c>
      <c r="C16" s="16">
        <v>23.9</v>
      </c>
      <c r="D16" s="17">
        <v>1.1000000000000001</v>
      </c>
      <c r="J16" s="22" t="e">
        <f ca="1"/>
        <v>#NAME?</v>
      </c>
      <c r="K16" s="23" t="e">
        <f ca="1"/>
        <v>#NAME?</v>
      </c>
      <c r="L16" s="24" t="e">
        <f ca="1"/>
        <v>#NAME?</v>
      </c>
    </row>
    <row r="17" spans="1:12" x14ac:dyDescent="0.35">
      <c r="A17" t="s">
        <v>21</v>
      </c>
      <c r="B17" s="32">
        <v>55.4</v>
      </c>
      <c r="C17" s="16">
        <v>29.1</v>
      </c>
      <c r="D17" s="17">
        <v>5</v>
      </c>
      <c r="J17" s="25" t="e">
        <f ca="1"/>
        <v>#NAME?</v>
      </c>
      <c r="K17" t="e">
        <f ca="1"/>
        <v>#NAME?</v>
      </c>
      <c r="L17" s="26" t="e">
        <f ca="1"/>
        <v>#NAME?</v>
      </c>
    </row>
    <row r="18" spans="1:12" x14ac:dyDescent="0.35">
      <c r="A18" t="s">
        <v>21</v>
      </c>
      <c r="B18" s="32">
        <v>50.5</v>
      </c>
      <c r="C18" s="16">
        <v>18</v>
      </c>
      <c r="D18" s="17">
        <v>4.8</v>
      </c>
      <c r="J18" s="25" t="e">
        <f ca="1"/>
        <v>#NAME?</v>
      </c>
      <c r="K18" t="e">
        <f ca="1"/>
        <v>#NAME?</v>
      </c>
      <c r="L18" s="26" t="e">
        <f ca="1"/>
        <v>#NAME?</v>
      </c>
    </row>
    <row r="19" spans="1:12" x14ac:dyDescent="0.35">
      <c r="A19" t="s">
        <v>21</v>
      </c>
      <c r="B19" s="32">
        <v>64.099999999999994</v>
      </c>
      <c r="C19" s="16">
        <v>14.5</v>
      </c>
      <c r="D19" s="17">
        <v>3.7</v>
      </c>
      <c r="J19" s="25" t="e">
        <f ca="1"/>
        <v>#NAME?</v>
      </c>
      <c r="K19" t="e">
        <f ca="1"/>
        <v>#NAME?</v>
      </c>
      <c r="L19" s="26" t="e">
        <f ca="1"/>
        <v>#NAME?</v>
      </c>
    </row>
    <row r="20" spans="1:12" x14ac:dyDescent="0.35">
      <c r="A20" t="s">
        <v>23</v>
      </c>
      <c r="B20" s="32">
        <v>62.8</v>
      </c>
      <c r="C20" s="16">
        <v>25.9</v>
      </c>
      <c r="D20" s="17">
        <v>2.9</v>
      </c>
      <c r="J20" s="25" t="e">
        <f ca="1"/>
        <v>#NAME?</v>
      </c>
      <c r="K20" t="e">
        <f ca="1"/>
        <v>#NAME?</v>
      </c>
      <c r="L20" s="26" t="e">
        <f ca="1"/>
        <v>#NAME?</v>
      </c>
    </row>
    <row r="21" spans="1:12" x14ac:dyDescent="0.35">
      <c r="A21" t="s">
        <v>23</v>
      </c>
      <c r="B21" s="32">
        <v>45</v>
      </c>
      <c r="C21" s="16">
        <v>15.9</v>
      </c>
      <c r="D21" s="17">
        <v>1.2</v>
      </c>
      <c r="J21" s="25" t="e">
        <f ca="1"/>
        <v>#NAME?</v>
      </c>
      <c r="K21" t="e">
        <f ca="1"/>
        <v>#NAME?</v>
      </c>
      <c r="L21" s="26" t="e">
        <f ca="1"/>
        <v>#NAME?</v>
      </c>
    </row>
    <row r="22" spans="1:12" x14ac:dyDescent="0.35">
      <c r="A22" t="s">
        <v>23</v>
      </c>
      <c r="B22" s="32">
        <v>47.8</v>
      </c>
      <c r="C22" s="16">
        <v>36.1</v>
      </c>
      <c r="D22" s="17">
        <v>4.0999999999999996</v>
      </c>
      <c r="J22" s="25" t="e">
        <f ca="1"/>
        <v>#NAME?</v>
      </c>
      <c r="K22" t="e">
        <f ca="1"/>
        <v>#NAME?</v>
      </c>
      <c r="L22" s="26" t="e">
        <f ca="1"/>
        <v>#NAME?</v>
      </c>
    </row>
    <row r="23" spans="1:12" x14ac:dyDescent="0.35">
      <c r="A23" t="s">
        <v>23</v>
      </c>
      <c r="B23" s="32">
        <v>75.599999999999994</v>
      </c>
      <c r="C23" s="16">
        <v>27.7</v>
      </c>
      <c r="D23" s="17">
        <v>6.3</v>
      </c>
      <c r="J23" s="25" t="e">
        <f ca="1"/>
        <v>#NAME?</v>
      </c>
      <c r="K23" t="e">
        <f ca="1"/>
        <v>#NAME?</v>
      </c>
      <c r="L23" s="26" t="e">
        <f ca="1"/>
        <v>#NAME?</v>
      </c>
    </row>
    <row r="24" spans="1:12" x14ac:dyDescent="0.35">
      <c r="A24" t="s">
        <v>23</v>
      </c>
      <c r="B24" s="32">
        <v>46.6</v>
      </c>
      <c r="C24" s="16">
        <v>46.9</v>
      </c>
      <c r="D24" s="17">
        <v>3.6</v>
      </c>
      <c r="J24" s="27" t="e">
        <f ca="1"/>
        <v>#NAME?</v>
      </c>
      <c r="K24" s="28" t="e">
        <f ca="1"/>
        <v>#NAME?</v>
      </c>
      <c r="L24" s="29" t="e">
        <f ca="1"/>
        <v>#NAME?</v>
      </c>
    </row>
    <row r="25" spans="1:12" x14ac:dyDescent="0.35">
      <c r="A25" t="s">
        <v>23</v>
      </c>
      <c r="B25" s="32">
        <v>50.6</v>
      </c>
      <c r="C25" s="16">
        <v>29.7</v>
      </c>
      <c r="D25" s="17">
        <v>4.7</v>
      </c>
    </row>
    <row r="26" spans="1:12" x14ac:dyDescent="0.35">
      <c r="A26" t="s">
        <v>23</v>
      </c>
      <c r="B26" s="32">
        <v>45.7</v>
      </c>
      <c r="C26" s="16">
        <v>27.6</v>
      </c>
      <c r="D26" s="17">
        <v>6.2</v>
      </c>
      <c r="J26" s="22" t="e">
        <f t="array" aca="1" ref="J26:L35" ca="1">ExtractRows(A4:D35,A28,FALSE)</f>
        <v>#NAME?</v>
      </c>
      <c r="K26" s="23" t="e">
        <f ca="1"/>
        <v>#NAME?</v>
      </c>
      <c r="L26" s="24" t="e">
        <f ca="1"/>
        <v>#NAME?</v>
      </c>
    </row>
    <row r="27" spans="1:12" x14ac:dyDescent="0.35">
      <c r="A27" t="s">
        <v>23</v>
      </c>
      <c r="B27" s="32">
        <v>68.400000000000006</v>
      </c>
      <c r="C27" s="16">
        <v>35.299999999999997</v>
      </c>
      <c r="D27" s="17">
        <v>1.9</v>
      </c>
      <c r="J27" s="25" t="e">
        <f ca="1"/>
        <v>#NAME?</v>
      </c>
      <c r="K27" t="e">
        <f ca="1"/>
        <v>#NAME?</v>
      </c>
      <c r="L27" s="26" t="e">
        <f ca="1"/>
        <v>#NAME?</v>
      </c>
    </row>
    <row r="28" spans="1:12" x14ac:dyDescent="0.35">
      <c r="A28" t="s">
        <v>14</v>
      </c>
      <c r="B28" s="32">
        <v>52.5</v>
      </c>
      <c r="C28" s="16">
        <v>39</v>
      </c>
      <c r="D28" s="17">
        <v>3.1</v>
      </c>
      <c r="J28" s="25" t="e">
        <f ca="1"/>
        <v>#NAME?</v>
      </c>
      <c r="K28" t="e">
        <f ca="1"/>
        <v>#NAME?</v>
      </c>
      <c r="L28" s="26" t="e">
        <f ca="1"/>
        <v>#NAME?</v>
      </c>
    </row>
    <row r="29" spans="1:12" x14ac:dyDescent="0.35">
      <c r="A29" t="s">
        <v>14</v>
      </c>
      <c r="B29" s="32">
        <v>80</v>
      </c>
      <c r="C29" s="16">
        <v>54.2</v>
      </c>
      <c r="D29" s="17">
        <v>4</v>
      </c>
      <c r="J29" s="25" t="e">
        <f ca="1"/>
        <v>#NAME?</v>
      </c>
      <c r="K29" t="e">
        <f ca="1"/>
        <v>#NAME?</v>
      </c>
      <c r="L29" s="26" t="e">
        <f ca="1"/>
        <v>#NAME?</v>
      </c>
    </row>
    <row r="30" spans="1:12" x14ac:dyDescent="0.35">
      <c r="A30" t="s">
        <v>14</v>
      </c>
      <c r="B30" s="32">
        <v>54.7</v>
      </c>
      <c r="C30" s="16">
        <v>32.1</v>
      </c>
      <c r="D30" s="17">
        <v>5.7</v>
      </c>
      <c r="J30" s="25" t="e">
        <f ca="1"/>
        <v>#NAME?</v>
      </c>
      <c r="K30" t="e">
        <f ca="1"/>
        <v>#NAME?</v>
      </c>
      <c r="L30" s="26" t="e">
        <f ca="1"/>
        <v>#NAME?</v>
      </c>
    </row>
    <row r="31" spans="1:12" x14ac:dyDescent="0.35">
      <c r="A31" t="s">
        <v>14</v>
      </c>
      <c r="B31" s="32">
        <v>63.5</v>
      </c>
      <c r="C31" s="16">
        <v>25.6</v>
      </c>
      <c r="D31" s="17">
        <v>3</v>
      </c>
      <c r="J31" s="25" t="e">
        <f ca="1"/>
        <v>#NAME?</v>
      </c>
      <c r="K31" t="e">
        <f ca="1"/>
        <v>#NAME?</v>
      </c>
      <c r="L31" s="26" t="e">
        <f ca="1"/>
        <v>#NAME?</v>
      </c>
    </row>
    <row r="32" spans="1:12" x14ac:dyDescent="0.35">
      <c r="A32" t="s">
        <v>14</v>
      </c>
      <c r="B32" s="32">
        <v>46.3</v>
      </c>
      <c r="C32" s="16">
        <v>31.8</v>
      </c>
      <c r="D32" s="17">
        <v>7.4</v>
      </c>
      <c r="J32" s="25" t="e">
        <f ca="1"/>
        <v>#NAME?</v>
      </c>
      <c r="K32" t="e">
        <f ca="1"/>
        <v>#NAME?</v>
      </c>
      <c r="L32" s="26" t="e">
        <f ca="1"/>
        <v>#NAME?</v>
      </c>
    </row>
    <row r="33" spans="1:12" x14ac:dyDescent="0.35">
      <c r="A33" t="s">
        <v>14</v>
      </c>
      <c r="B33" s="32">
        <v>61.5</v>
      </c>
      <c r="C33" s="16">
        <v>16.8</v>
      </c>
      <c r="D33" s="17">
        <v>1.9</v>
      </c>
      <c r="J33" s="25" t="e">
        <f ca="1"/>
        <v>#NAME?</v>
      </c>
      <c r="K33" t="e">
        <f ca="1"/>
        <v>#NAME?</v>
      </c>
      <c r="L33" s="26" t="e">
        <f ca="1"/>
        <v>#NAME?</v>
      </c>
    </row>
    <row r="34" spans="1:12" x14ac:dyDescent="0.35">
      <c r="A34" t="s">
        <v>14</v>
      </c>
      <c r="B34" s="32">
        <v>62.9</v>
      </c>
      <c r="C34" s="16">
        <v>25.8</v>
      </c>
      <c r="D34" s="17">
        <v>2.4</v>
      </c>
      <c r="J34" s="25" t="e">
        <f ca="1"/>
        <v>#NAME?</v>
      </c>
      <c r="K34" t="e">
        <f ca="1"/>
        <v>#NAME?</v>
      </c>
      <c r="L34" s="26" t="e">
        <f ca="1"/>
        <v>#NAME?</v>
      </c>
    </row>
    <row r="35" spans="1:12" x14ac:dyDescent="0.35">
      <c r="A35" t="s">
        <v>14</v>
      </c>
      <c r="B35" s="19">
        <v>49.3</v>
      </c>
      <c r="C35" s="20">
        <v>39.4</v>
      </c>
      <c r="D35" s="21">
        <v>5.2</v>
      </c>
      <c r="J35" s="27" t="e">
        <f ca="1"/>
        <v>#NAME?</v>
      </c>
      <c r="K35" s="28" t="e">
        <f ca="1"/>
        <v>#NAME?</v>
      </c>
      <c r="L35" s="29" t="e">
        <f ca="1"/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Manova 1a</vt:lpstr>
      <vt:lpstr>Manova 1b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2025-10-26T16:06:47Z</dcterms:created>
  <dcterms:modified xsi:type="dcterms:W3CDTF">2025-10-26T16:09:47Z</dcterms:modified>
</cp:coreProperties>
</file>