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4" documentId="14_{4997D2DC-6956-4FCC-ACF2-A2D67346A273}" xr6:coauthVersionLast="47" xr6:coauthVersionMax="47" xr10:uidLastSave="{C806AFEE-EAE7-4ECB-B4A5-019D244DD77A}"/>
  <bookViews>
    <workbookView xWindow="-110" yWindow="-110" windowWidth="19420" windowHeight="10300" xr2:uid="{5CA9F890-6ABA-48F2-9AAE-AFD4B41EEEC9}"/>
  </bookViews>
  <sheets>
    <sheet name="Title" sheetId="3" r:id="rId1"/>
    <sheet name="Reg" sheetId="1" r:id="rId2"/>
    <sheet name="Anova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" l="1" a="1"/>
  <c r="R21" i="2"/>
  <c r="P21" i="2"/>
  <c r="P8" i="2"/>
  <c r="R20" i="2" a="1"/>
  <c r="R20" i="2" s="1"/>
  <c r="P20" i="2"/>
  <c r="R18" i="2" a="1"/>
  <c r="R18" i="2" s="1"/>
  <c r="R16" i="2" a="1"/>
  <c r="R16" i="2" s="1"/>
  <c r="R15" i="2" a="1"/>
  <c r="R15" i="2" s="1"/>
  <c r="R13" i="2" a="1"/>
  <c r="R13" i="2" s="1"/>
  <c r="R12" i="2" a="1"/>
  <c r="R12" i="2" s="1"/>
  <c r="T5" i="1" a="1"/>
  <c r="T5" i="1" s="1"/>
  <c r="T4" i="1" a="1"/>
  <c r="T4" i="1" s="1"/>
  <c r="P18" i="2"/>
  <c r="P16" i="2"/>
  <c r="P5" i="2"/>
  <c r="P15" i="2"/>
  <c r="P9" i="2"/>
  <c r="P13" i="2"/>
  <c r="P12" i="2"/>
  <c r="P6" i="2"/>
  <c r="P10" i="2"/>
  <c r="P7" i="2"/>
  <c r="P4" i="2"/>
  <c r="P3" i="2"/>
  <c r="P2" i="2"/>
  <c r="H13" i="2"/>
  <c r="G13" i="2"/>
  <c r="F13" i="2"/>
  <c r="G12" i="2"/>
  <c r="H12" i="2" s="1"/>
  <c r="F12" i="2"/>
  <c r="G11" i="2"/>
  <c r="F11" i="2"/>
  <c r="H11" i="2" s="1"/>
  <c r="J7" i="2"/>
  <c r="I7" i="2"/>
  <c r="H7" i="2"/>
  <c r="G7" i="2"/>
  <c r="F7" i="2"/>
  <c r="E7" i="2"/>
  <c r="J6" i="2"/>
  <c r="I6" i="2"/>
  <c r="H6" i="2"/>
  <c r="G6" i="2"/>
  <c r="F6" i="2"/>
  <c r="E6" i="2"/>
  <c r="J5" i="2"/>
  <c r="I5" i="2"/>
  <c r="H5" i="2"/>
  <c r="G5" i="2"/>
  <c r="F5" i="2"/>
  <c r="E5" i="2"/>
  <c r="K5" i="2" l="1"/>
  <c r="M5" i="2" s="1"/>
  <c r="M11" i="2"/>
  <c r="K6" i="2"/>
  <c r="L6" i="2" s="1"/>
  <c r="L11" i="2"/>
  <c r="K7" i="2"/>
  <c r="M7" i="2" s="1"/>
  <c r="I11" i="2"/>
  <c r="L5" i="2"/>
  <c r="J11" i="2"/>
  <c r="M6" i="2"/>
  <c r="K11" i="2"/>
  <c r="L7" i="2" l="1"/>
  <c r="R4" i="1" l="1"/>
  <c r="R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<sst xmlns="http://schemas.openxmlformats.org/spreadsheetml/2006/main" count="106" uniqueCount="72">
  <si>
    <t>ANOVA using Regression</t>
  </si>
  <si>
    <t>Model with Dummy Variables</t>
  </si>
  <si>
    <t>SUMMARY OUTPUT</t>
  </si>
  <si>
    <t>Effect size</t>
  </si>
  <si>
    <t>Flavor 1</t>
  </si>
  <si>
    <t>Flavor 2</t>
  </si>
  <si>
    <t>Flavor 3</t>
  </si>
  <si>
    <t>Score</t>
  </si>
  <si>
    <t>t1</t>
  </si>
  <si>
    <t>t2</t>
  </si>
  <si>
    <t>Regression Statistics</t>
  </si>
  <si>
    <r>
      <t>ω</t>
    </r>
    <r>
      <rPr>
        <vertAlign val="superscript"/>
        <sz val="11"/>
        <color theme="1"/>
        <rFont val="Calibri"/>
        <family val="2"/>
      </rPr>
      <t>2</t>
    </r>
  </si>
  <si>
    <t>Multiple R</t>
  </si>
  <si>
    <t>ω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</si>
  <si>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</si>
  <si>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</si>
  <si>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</si>
  <si>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</si>
  <si>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</si>
  <si>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</si>
  <si>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</si>
  <si>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</si>
  <si>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</si>
  <si>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</si>
  <si>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</si>
  <si>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</si>
  <si>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</si>
  <si>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</si>
  <si>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</si>
  <si>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</si>
  <si>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</si>
  <si>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</si>
  <si>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Intercept</t>
  </si>
  <si>
    <t>Anova: Single Factor</t>
  </si>
  <si>
    <t>SUMMARY</t>
  </si>
  <si>
    <t>Groups</t>
  </si>
  <si>
    <t>Count</t>
  </si>
  <si>
    <t>Sum</t>
  </si>
  <si>
    <t>Average</t>
  </si>
  <si>
    <t>Variance</t>
  </si>
  <si>
    <t>Source of Variation</t>
  </si>
  <si>
    <t>F crit</t>
  </si>
  <si>
    <t>Between Groups</t>
  </si>
  <si>
    <t>Within Groups</t>
  </si>
  <si>
    <t>ANOVA: Single Factor</t>
  </si>
  <si>
    <t>DESCRIPTION</t>
  </si>
  <si>
    <t>Alpha</t>
  </si>
  <si>
    <t>Group</t>
  </si>
  <si>
    <t>Mean</t>
  </si>
  <si>
    <t>Std Err</t>
  </si>
  <si>
    <t>Lower</t>
  </si>
  <si>
    <t>Upper</t>
  </si>
  <si>
    <t>Sources</t>
  </si>
  <si>
    <t>P value</t>
  </si>
  <si>
    <t>Eta-sq</t>
  </si>
  <si>
    <t>RMSSE</t>
  </si>
  <si>
    <t>Omega Sq</t>
  </si>
  <si>
    <t>dfBet</t>
  </si>
  <si>
    <t>SSBet</t>
  </si>
  <si>
    <t>MSBet</t>
  </si>
  <si>
    <t>dfW</t>
  </si>
  <si>
    <t>SSTot</t>
  </si>
  <si>
    <t>Omega-sq</t>
  </si>
  <si>
    <t>MSW</t>
  </si>
  <si>
    <t>dfTot</t>
  </si>
  <si>
    <t>Real Statistics Using Excel</t>
  </si>
  <si>
    <t>Updated</t>
  </si>
  <si>
    <t>Copyright © 2013 - 2025 Charles Zaiontz</t>
  </si>
  <si>
    <t>Other measures of effect size for ANOVA</t>
  </si>
  <si>
    <r>
      <t xml:space="preserve">Partial </t>
    </r>
    <r>
      <rPr>
        <sz val="11"/>
        <color theme="1"/>
        <rFont val="Aptos Narrow"/>
        <family val="2"/>
      </rPr>
      <t>ω</t>
    </r>
    <r>
      <rPr>
        <vertAlign val="superscript"/>
        <sz val="11"/>
        <color theme="1"/>
        <rFont val="Calibri"/>
        <family val="2"/>
      </rPr>
      <t>2</t>
    </r>
  </si>
  <si>
    <t>f-sq</t>
  </si>
  <si>
    <t>SSW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</si>
</sst>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Aptos Narrow"/>
      <family val="2"/>
    </font>
    <font>
      <i/>
      <sz val="11"/>
      <color theme="1"/>
      <name val="Aptos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Continuous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2" xfId="0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0" fillId="0" borderId="10" xfId="0" applyBorder="1"/>
    <xf numFmtId="15" fontId="0" fillId="0" borderId="0" xfId="0" applyNumberFormat="1"/>
    <xf numFmtId="0" fontId="7" fillId="0" borderId="0" xfId="0" applyFont="1"/>
    <xf numFmtId="0" fontId="0" fillId="0" borderId="9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C4A0-F246-4206-BFD8-9A8E1C15CAC1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65</v>
      </c>
    </row>
    <row r="2" spans="1:2" x14ac:dyDescent="0.35">
      <c r="A2" t="s">
        <v>68</v>
      </c>
    </row>
    <row r="4" spans="1:2" x14ac:dyDescent="0.35">
      <c r="A4" t="s">
        <v>66</v>
      </c>
      <c r="B4" s="20">
        <v>45947</v>
      </c>
    </row>
    <row r="6" spans="1:2" x14ac:dyDescent="0.35">
      <c r="A6" s="21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39D2-8378-4474-9F37-8210DC05670A}">
  <dimension ref="A1:T37"/>
  <sheetViews>
    <sheetView workbookViewId="0"/>
  </sheetViews>
  <sheetFormatPr defaultRowHeight="14.5" x14ac:dyDescent="0.35"/>
  <cols>
    <col min="1" max="3" width="8.1796875" customWidth="1"/>
    <col min="4" max="4" width="5.81640625" customWidth="1"/>
    <col min="8" max="8" width="7.1796875" customWidth="1"/>
    <col min="9" max="9" width="17.81640625" customWidth="1"/>
    <col min="10" max="10" width="10.54296875" customWidth="1"/>
    <col min="11" max="11" width="14.7265625" customWidth="1"/>
    <col min="12" max="13" width="10.54296875" customWidth="1"/>
    <col min="14" max="14" width="12.1796875" customWidth="1"/>
    <col min="15" max="15" width="11.1796875" customWidth="1"/>
    <col min="19" max="19" width="2.36328125" customWidth="1"/>
    <col min="20" max="20" width="23.26953125" customWidth="1"/>
  </cols>
  <sheetData>
    <row r="1" spans="1:20" x14ac:dyDescent="0.35">
      <c r="A1" s="1" t="s">
        <v>0</v>
      </c>
    </row>
    <row r="2" spans="1:20" x14ac:dyDescent="0.35">
      <c r="E2" s="23" t="s">
        <v>1</v>
      </c>
      <c r="F2" s="23"/>
      <c r="G2" s="23"/>
      <c r="I2" t="s">
        <v>2</v>
      </c>
      <c r="Q2" t="s">
        <v>3</v>
      </c>
    </row>
    <row r="3" spans="1:20" ht="15" thickBot="1" x14ac:dyDescent="0.4">
      <c r="A3" s="3" t="s">
        <v>4</v>
      </c>
      <c r="B3" s="3" t="s">
        <v>5</v>
      </c>
      <c r="C3" s="3" t="s">
        <v>6</v>
      </c>
      <c r="E3" s="3" t="s">
        <v>7</v>
      </c>
      <c r="F3" s="3" t="s">
        <v>8</v>
      </c>
      <c r="G3" s="3" t="s">
        <v>9</v>
      </c>
    </row>
    <row r="4" spans="1:20" ht="16.5" x14ac:dyDescent="0.35">
      <c r="A4" s="2">
        <v>16</v>
      </c>
      <c r="B4" s="2">
        <v>7</v>
      </c>
      <c r="C4" s="2">
        <v>15</v>
      </c>
      <c r="E4" s="2">
        <v>16</v>
      </c>
      <c r="F4" s="4">
        <v>1</v>
      </c>
      <c r="G4" s="4">
        <v>0</v>
      </c>
      <c r="I4" s="5" t="s">
        <v>10</v>
      </c>
      <c r="J4" s="5"/>
      <c r="Q4" s="6" t="s">
        <v>11</v>
      </c>
      <c r="R4" s="7">
        <f>(K13-J13*L14)/(K15+L14)</f>
        <v>-3.888213851761859E-2</v>
      </c>
      <c r="T4" t="e" cm="1">
        <f t="array" aca="1" ref="T4" ca="1">FTEXT(R4)</f>
        <v>#NAME?</v>
      </c>
    </row>
    <row r="5" spans="1:20" x14ac:dyDescent="0.35">
      <c r="A5" s="2">
        <v>8</v>
      </c>
      <c r="B5" s="2">
        <v>14</v>
      </c>
      <c r="C5" s="2">
        <v>12</v>
      </c>
      <c r="E5" s="2">
        <v>8</v>
      </c>
      <c r="F5" s="4">
        <v>1</v>
      </c>
      <c r="G5" s="4">
        <v>0</v>
      </c>
      <c r="I5" t="s">
        <v>12</v>
      </c>
      <c r="J5">
        <v>0.28502265002126576</v>
      </c>
      <c r="Q5" s="6" t="s">
        <v>13</v>
      </c>
      <c r="R5" s="8">
        <f>SQRT(ABS(R4))</f>
        <v>0.19718554337886587</v>
      </c>
      <c r="T5" t="e" cm="1">
        <f t="array" aca="1" ref="T5" ca="1">FTEXT(R5)</f>
        <v>#NAME?</v>
      </c>
    </row>
    <row r="6" spans="1:20" x14ac:dyDescent="0.35">
      <c r="A6" s="2">
        <v>14</v>
      </c>
      <c r="B6" s="2">
        <v>10</v>
      </c>
      <c r="C6" s="2">
        <v>11</v>
      </c>
      <c r="E6" s="2">
        <v>14</v>
      </c>
      <c r="F6" s="4">
        <v>1</v>
      </c>
      <c r="G6" s="4">
        <v>0</v>
      </c>
      <c r="I6" t="s">
        <v>14</v>
      </c>
      <c r="J6">
        <v>8.1237911025144952E-2</v>
      </c>
    </row>
    <row r="7" spans="1:20" x14ac:dyDescent="0.35">
      <c r="A7" s="2">
        <v>12</v>
      </c>
      <c r="B7" s="2">
        <v>12</v>
      </c>
      <c r="C7" s="2">
        <v>17</v>
      </c>
      <c r="E7" s="2">
        <v>12</v>
      </c>
      <c r="F7" s="4">
        <v>1</v>
      </c>
      <c r="G7" s="4">
        <v>0</v>
      </c>
      <c r="I7" t="s">
        <v>15</v>
      </c>
      <c r="J7">
        <v>-4.1263700838169062E-2</v>
      </c>
    </row>
    <row r="8" spans="1:20" x14ac:dyDescent="0.35">
      <c r="A8" s="2">
        <v>15</v>
      </c>
      <c r="B8" s="2">
        <v>8</v>
      </c>
      <c r="C8" s="2">
        <v>20</v>
      </c>
      <c r="E8" s="2">
        <v>15</v>
      </c>
      <c r="F8" s="4">
        <v>1</v>
      </c>
      <c r="G8" s="4">
        <v>0</v>
      </c>
      <c r="I8" t="s">
        <v>16</v>
      </c>
      <c r="J8">
        <v>3.9791121287711078</v>
      </c>
    </row>
    <row r="9" spans="1:20" ht="15" thickBot="1" x14ac:dyDescent="0.4">
      <c r="A9" s="9">
        <v>7</v>
      </c>
      <c r="B9" s="9">
        <v>18</v>
      </c>
      <c r="C9" s="9">
        <v>9</v>
      </c>
      <c r="E9" s="2">
        <v>7</v>
      </c>
      <c r="F9" s="4">
        <v>1</v>
      </c>
      <c r="G9" s="4">
        <v>0</v>
      </c>
      <c r="I9" s="10" t="s">
        <v>17</v>
      </c>
      <c r="J9" s="10">
        <v>18</v>
      </c>
    </row>
    <row r="10" spans="1:20" x14ac:dyDescent="0.35">
      <c r="A10" s="2"/>
      <c r="B10" s="2"/>
      <c r="C10" s="2"/>
      <c r="E10" s="2">
        <v>7</v>
      </c>
      <c r="F10" s="4">
        <v>0</v>
      </c>
      <c r="G10" s="4">
        <v>1</v>
      </c>
    </row>
    <row r="11" spans="1:20" ht="15" thickBot="1" x14ac:dyDescent="0.4">
      <c r="A11" s="2"/>
      <c r="B11" s="2"/>
      <c r="C11" s="2"/>
      <c r="E11" s="2">
        <v>14</v>
      </c>
      <c r="F11" s="4">
        <v>0</v>
      </c>
      <c r="G11" s="4">
        <v>1</v>
      </c>
      <c r="I11" t="s">
        <v>18</v>
      </c>
    </row>
    <row r="12" spans="1:20" x14ac:dyDescent="0.35">
      <c r="A12" s="2"/>
      <c r="B12" s="2"/>
      <c r="C12" s="2"/>
      <c r="E12" s="2">
        <v>10</v>
      </c>
      <c r="F12" s="4">
        <v>0</v>
      </c>
      <c r="G12" s="4">
        <v>1</v>
      </c>
      <c r="I12" s="11"/>
      <c r="J12" s="11" t="s">
        <v>19</v>
      </c>
      <c r="K12" s="11" t="s">
        <v>20</v>
      </c>
      <c r="L12" s="11" t="s">
        <v>21</v>
      </c>
      <c r="M12" s="11" t="s">
        <v>22</v>
      </c>
      <c r="N12" s="11" t="s">
        <v>23</v>
      </c>
    </row>
    <row r="13" spans="1:20" x14ac:dyDescent="0.35">
      <c r="A13" s="2"/>
      <c r="B13" s="2"/>
      <c r="C13" s="2"/>
      <c r="E13" s="2">
        <v>12</v>
      </c>
      <c r="F13" s="4">
        <v>0</v>
      </c>
      <c r="G13" s="4">
        <v>1</v>
      </c>
      <c r="I13" t="s">
        <v>24</v>
      </c>
      <c r="J13">
        <v>2</v>
      </c>
      <c r="K13">
        <v>20.999999999999972</v>
      </c>
      <c r="L13">
        <v>10.499999999999986</v>
      </c>
      <c r="M13">
        <v>0.66315789473684106</v>
      </c>
      <c r="N13">
        <v>0.52969149408120253</v>
      </c>
    </row>
    <row r="14" spans="1:20" x14ac:dyDescent="0.35">
      <c r="A14" s="2"/>
      <c r="B14" s="2"/>
      <c r="C14" s="2"/>
      <c r="E14" s="2">
        <v>8</v>
      </c>
      <c r="F14" s="4">
        <v>0</v>
      </c>
      <c r="G14" s="4">
        <v>1</v>
      </c>
      <c r="I14" t="s">
        <v>25</v>
      </c>
      <c r="J14">
        <v>15</v>
      </c>
      <c r="K14">
        <v>237.50000000000003</v>
      </c>
      <c r="L14">
        <v>15.833333333333336</v>
      </c>
    </row>
    <row r="15" spans="1:20" ht="15" thickBot="1" x14ac:dyDescent="0.4">
      <c r="A15" s="2"/>
      <c r="B15" s="2"/>
      <c r="C15" s="2"/>
      <c r="E15" s="2">
        <v>18</v>
      </c>
      <c r="F15" s="4">
        <v>0</v>
      </c>
      <c r="G15" s="4">
        <v>1</v>
      </c>
      <c r="I15" s="10" t="s">
        <v>26</v>
      </c>
      <c r="J15" s="10">
        <v>17</v>
      </c>
      <c r="K15" s="10">
        <v>258.5</v>
      </c>
      <c r="L15" s="10"/>
      <c r="M15" s="10"/>
      <c r="N15" s="10"/>
    </row>
    <row r="16" spans="1:20" ht="15" thickBot="1" x14ac:dyDescent="0.4">
      <c r="A16" s="2"/>
      <c r="B16" s="2"/>
      <c r="C16" s="2"/>
      <c r="E16" s="2">
        <v>15</v>
      </c>
      <c r="F16" s="4">
        <v>0</v>
      </c>
      <c r="G16" s="4">
        <v>0</v>
      </c>
    </row>
    <row r="17" spans="1:15" x14ac:dyDescent="0.35">
      <c r="A17" s="2"/>
      <c r="B17" s="2"/>
      <c r="C17" s="2"/>
      <c r="E17" s="2">
        <v>12</v>
      </c>
      <c r="F17" s="4">
        <v>0</v>
      </c>
      <c r="G17" s="4">
        <v>0</v>
      </c>
      <c r="I17" s="11"/>
      <c r="J17" s="11" t="s">
        <v>27</v>
      </c>
      <c r="K17" s="11" t="s">
        <v>16</v>
      </c>
      <c r="L17" s="11" t="s">
        <v>28</v>
      </c>
      <c r="M17" s="11" t="s">
        <v>29</v>
      </c>
      <c r="N17" s="11" t="s">
        <v>30</v>
      </c>
      <c r="O17" s="11" t="s">
        <v>31</v>
      </c>
    </row>
    <row r="18" spans="1:15" x14ac:dyDescent="0.35">
      <c r="E18" s="2">
        <v>11</v>
      </c>
      <c r="F18" s="4">
        <v>0</v>
      </c>
      <c r="G18" s="4">
        <v>0</v>
      </c>
      <c r="I18" t="s">
        <v>32</v>
      </c>
      <c r="J18">
        <v>14</v>
      </c>
      <c r="K18">
        <v>1.6244657241348277</v>
      </c>
      <c r="L18">
        <v>8.6182181575152921</v>
      </c>
      <c r="M18">
        <v>3.4027731523469263E-7</v>
      </c>
      <c r="N18">
        <v>10.537533270515393</v>
      </c>
      <c r="O18">
        <v>17.462466729484607</v>
      </c>
    </row>
    <row r="19" spans="1:15" x14ac:dyDescent="0.35">
      <c r="E19" s="2">
        <v>17</v>
      </c>
      <c r="F19" s="4">
        <v>0</v>
      </c>
      <c r="G19" s="4">
        <v>0</v>
      </c>
      <c r="I19" t="s">
        <v>8</v>
      </c>
      <c r="J19">
        <v>-1.9999999999999998</v>
      </c>
      <c r="K19">
        <v>2.2973414586817031</v>
      </c>
      <c r="L19">
        <v>-0.87057150013201412</v>
      </c>
      <c r="M19">
        <v>0.39770691285569448</v>
      </c>
      <c r="N19">
        <v>-6.8966674081027453</v>
      </c>
      <c r="O19">
        <v>2.8966674081027453</v>
      </c>
    </row>
    <row r="20" spans="1:15" ht="15" thickBot="1" x14ac:dyDescent="0.4">
      <c r="E20" s="2">
        <v>20</v>
      </c>
      <c r="F20" s="4">
        <v>0</v>
      </c>
      <c r="G20" s="4">
        <v>0</v>
      </c>
      <c r="I20" s="10" t="s">
        <v>9</v>
      </c>
      <c r="J20" s="10">
        <v>-2.5</v>
      </c>
      <c r="K20" s="10">
        <v>2.297341458681704</v>
      </c>
      <c r="L20" s="10">
        <v>-1.0882143751650173</v>
      </c>
      <c r="M20" s="10">
        <v>0.29367674527164767</v>
      </c>
      <c r="N20" s="10">
        <v>-7.396667408102747</v>
      </c>
      <c r="O20" s="10">
        <v>2.396667408102747</v>
      </c>
    </row>
    <row r="21" spans="1:15" x14ac:dyDescent="0.35">
      <c r="E21" s="9">
        <v>9</v>
      </c>
      <c r="F21" s="12">
        <v>0</v>
      </c>
      <c r="G21" s="12">
        <v>0</v>
      </c>
    </row>
    <row r="23" spans="1:15" x14ac:dyDescent="0.35">
      <c r="I23" t="s">
        <v>33</v>
      </c>
    </row>
    <row r="25" spans="1:15" ht="15" thickBot="1" x14ac:dyDescent="0.4">
      <c r="I25" t="s">
        <v>34</v>
      </c>
    </row>
    <row r="26" spans="1:15" x14ac:dyDescent="0.35">
      <c r="I26" s="11" t="s">
        <v>35</v>
      </c>
      <c r="J26" s="11" t="s">
        <v>36</v>
      </c>
      <c r="K26" s="11" t="s">
        <v>37</v>
      </c>
      <c r="L26" s="11" t="s">
        <v>38</v>
      </c>
      <c r="M26" s="11" t="s">
        <v>39</v>
      </c>
    </row>
    <row r="27" spans="1:15" x14ac:dyDescent="0.35">
      <c r="I27" t="s">
        <v>4</v>
      </c>
      <c r="J27">
        <v>6</v>
      </c>
      <c r="K27">
        <v>72</v>
      </c>
      <c r="L27">
        <v>12</v>
      </c>
      <c r="M27">
        <v>14</v>
      </c>
    </row>
    <row r="28" spans="1:15" x14ac:dyDescent="0.35">
      <c r="I28" t="s">
        <v>5</v>
      </c>
      <c r="J28">
        <v>6</v>
      </c>
      <c r="K28">
        <v>69</v>
      </c>
      <c r="L28">
        <v>11.5</v>
      </c>
      <c r="M28">
        <v>16.7</v>
      </c>
    </row>
    <row r="29" spans="1:15" ht="15" thickBot="1" x14ac:dyDescent="0.4">
      <c r="I29" s="10" t="s">
        <v>6</v>
      </c>
      <c r="J29" s="10">
        <v>6</v>
      </c>
      <c r="K29" s="10">
        <v>84</v>
      </c>
      <c r="L29" s="10">
        <v>14</v>
      </c>
      <c r="M29" s="10">
        <v>16.8</v>
      </c>
    </row>
    <row r="32" spans="1:15" ht="15" thickBot="1" x14ac:dyDescent="0.4">
      <c r="I32" t="s">
        <v>18</v>
      </c>
    </row>
    <row r="33" spans="9:15" x14ac:dyDescent="0.35">
      <c r="I33" s="11" t="s">
        <v>40</v>
      </c>
      <c r="J33" s="11" t="s">
        <v>20</v>
      </c>
      <c r="K33" s="11" t="s">
        <v>19</v>
      </c>
      <c r="L33" s="11" t="s">
        <v>21</v>
      </c>
      <c r="M33" s="11" t="s">
        <v>22</v>
      </c>
      <c r="N33" s="11" t="s">
        <v>29</v>
      </c>
      <c r="O33" s="11" t="s">
        <v>41</v>
      </c>
    </row>
    <row r="34" spans="9:15" x14ac:dyDescent="0.35">
      <c r="I34" t="s">
        <v>42</v>
      </c>
      <c r="J34">
        <v>21</v>
      </c>
      <c r="K34">
        <v>2</v>
      </c>
      <c r="L34">
        <v>10.5</v>
      </c>
      <c r="M34">
        <v>0.66315789473684206</v>
      </c>
      <c r="N34">
        <v>0.52969149408120197</v>
      </c>
      <c r="O34">
        <v>3.6823203436732408</v>
      </c>
    </row>
    <row r="35" spans="9:15" x14ac:dyDescent="0.35">
      <c r="I35" t="s">
        <v>43</v>
      </c>
      <c r="J35">
        <v>237.5</v>
      </c>
      <c r="K35">
        <v>15</v>
      </c>
      <c r="L35">
        <v>15.833333333333334</v>
      </c>
    </row>
    <row r="37" spans="9:15" ht="15" thickBot="1" x14ac:dyDescent="0.4">
      <c r="I37" s="10" t="s">
        <v>26</v>
      </c>
      <c r="J37" s="10">
        <v>258.5</v>
      </c>
      <c r="K37" s="10">
        <v>17</v>
      </c>
      <c r="L37" s="10"/>
      <c r="M37" s="10"/>
      <c r="N37" s="10"/>
      <c r="O37" s="10"/>
    </row>
  </sheetData>
  <mergeCells count="1"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E1E9-71ED-43ED-BAA7-11ED98B92EF7}">
  <dimension ref="A1:R21"/>
  <sheetViews>
    <sheetView workbookViewId="0"/>
  </sheetViews>
  <sheetFormatPr defaultRowHeight="14.5" x14ac:dyDescent="0.35"/>
  <cols>
    <col min="1" max="3" width="8.1796875" customWidth="1"/>
    <col min="5" max="5" width="14.08984375" customWidth="1"/>
    <col min="15" max="15" width="9.81640625" customWidth="1"/>
    <col min="17" max="17" width="3.26953125" customWidth="1"/>
    <col min="18" max="18" width="26.7265625" customWidth="1"/>
  </cols>
  <sheetData>
    <row r="1" spans="1:18" x14ac:dyDescent="0.35">
      <c r="A1" s="1" t="s">
        <v>18</v>
      </c>
      <c r="E1" t="s">
        <v>44</v>
      </c>
    </row>
    <row r="2" spans="1:18" x14ac:dyDescent="0.35">
      <c r="O2" s="17" t="s">
        <v>57</v>
      </c>
      <c r="P2" s="7">
        <f>G11</f>
        <v>2</v>
      </c>
    </row>
    <row r="3" spans="1:18" ht="15" thickBot="1" x14ac:dyDescent="0.4">
      <c r="A3" s="3" t="s">
        <v>4</v>
      </c>
      <c r="B3" s="3" t="s">
        <v>5</v>
      </c>
      <c r="C3" s="3" t="s">
        <v>6</v>
      </c>
      <c r="E3" t="s">
        <v>45</v>
      </c>
      <c r="J3" t="s">
        <v>46</v>
      </c>
      <c r="K3">
        <v>0.05</v>
      </c>
      <c r="O3" s="17" t="s">
        <v>58</v>
      </c>
      <c r="P3" s="19">
        <f>F11</f>
        <v>21</v>
      </c>
    </row>
    <row r="4" spans="1:18" ht="15" thickTop="1" x14ac:dyDescent="0.35">
      <c r="A4" s="2">
        <v>16</v>
      </c>
      <c r="B4" s="2">
        <v>7</v>
      </c>
      <c r="C4" s="2">
        <v>15</v>
      </c>
      <c r="E4" s="13" t="s">
        <v>47</v>
      </c>
      <c r="F4" s="13" t="s">
        <v>36</v>
      </c>
      <c r="G4" s="13" t="s">
        <v>37</v>
      </c>
      <c r="H4" s="13" t="s">
        <v>48</v>
      </c>
      <c r="I4" s="13" t="s">
        <v>39</v>
      </c>
      <c r="J4" s="13" t="s">
        <v>20</v>
      </c>
      <c r="K4" s="13" t="s">
        <v>49</v>
      </c>
      <c r="L4" s="13" t="s">
        <v>50</v>
      </c>
      <c r="M4" s="13" t="s">
        <v>51</v>
      </c>
      <c r="O4" s="16" t="s">
        <v>59</v>
      </c>
      <c r="P4" s="19">
        <f>P3/P2</f>
        <v>10.5</v>
      </c>
    </row>
    <row r="5" spans="1:18" x14ac:dyDescent="0.35">
      <c r="A5" s="2">
        <v>8</v>
      </c>
      <c r="B5" s="2">
        <v>14</v>
      </c>
      <c r="C5" s="2">
        <v>12</v>
      </c>
      <c r="E5" t="str">
        <f>A3</f>
        <v>Flavor 1</v>
      </c>
      <c r="F5">
        <f>COUNT(A4:A9)</f>
        <v>6</v>
      </c>
      <c r="G5">
        <f>SUM(A4:A9)</f>
        <v>72</v>
      </c>
      <c r="H5">
        <f>AVERAGE(A4:A9)</f>
        <v>12</v>
      </c>
      <c r="I5">
        <f>_xlfn.VAR.S(A4:A9)</f>
        <v>14</v>
      </c>
      <c r="J5">
        <f>DEVSQ(A4:A9)</f>
        <v>70</v>
      </c>
      <c r="K5">
        <f>SQRT(H12/F5)</f>
        <v>1.6244657241348273</v>
      </c>
      <c r="L5">
        <f>H5-K5*_xlfn.T.INV.2T(K3,G12)</f>
        <v>8.537533270515393</v>
      </c>
      <c r="M5">
        <f>H5+K5*_xlfn.T.INV.2T(K3,G12)</f>
        <v>15.462466729484607</v>
      </c>
      <c r="O5" s="17" t="s">
        <v>64</v>
      </c>
      <c r="P5" s="19">
        <f>G13</f>
        <v>17</v>
      </c>
    </row>
    <row r="6" spans="1:18" x14ac:dyDescent="0.35">
      <c r="A6" s="2">
        <v>14</v>
      </c>
      <c r="B6" s="2">
        <v>10</v>
      </c>
      <c r="C6" s="2">
        <v>11</v>
      </c>
      <c r="E6" t="str">
        <f>B3</f>
        <v>Flavor 2</v>
      </c>
      <c r="F6">
        <f>COUNT(B4:B9)</f>
        <v>6</v>
      </c>
      <c r="G6">
        <f>SUM(B4:B9)</f>
        <v>69</v>
      </c>
      <c r="H6">
        <f>AVERAGE(B4:B9)</f>
        <v>11.5</v>
      </c>
      <c r="I6">
        <f>_xlfn.VAR.S(B4:B9)</f>
        <v>16.7</v>
      </c>
      <c r="J6">
        <f>DEVSQ(B4:B9)</f>
        <v>83.5</v>
      </c>
      <c r="K6">
        <f>SQRT(H12/F6)</f>
        <v>1.6244657241348273</v>
      </c>
      <c r="L6">
        <f>H6-K6*_xlfn.T.INV.2T(K3,G12)</f>
        <v>8.037533270515393</v>
      </c>
      <c r="M6">
        <f>H6+K6*_xlfn.T.INV.2T(K3,G12)</f>
        <v>14.962466729484607</v>
      </c>
      <c r="O6" s="16" t="s">
        <v>61</v>
      </c>
      <c r="P6" s="19">
        <f>F13</f>
        <v>258.5</v>
      </c>
    </row>
    <row r="7" spans="1:18" x14ac:dyDescent="0.35">
      <c r="A7" s="2">
        <v>12</v>
      </c>
      <c r="B7" s="2">
        <v>12</v>
      </c>
      <c r="C7" s="2">
        <v>17</v>
      </c>
      <c r="E7" t="str">
        <f>C3</f>
        <v>Flavor 3</v>
      </c>
      <c r="F7">
        <f>COUNT(C4:C9)</f>
        <v>6</v>
      </c>
      <c r="G7">
        <f>SUM(C4:C9)</f>
        <v>84</v>
      </c>
      <c r="H7">
        <f>AVERAGE(C4:C9)</f>
        <v>14</v>
      </c>
      <c r="I7">
        <f>_xlfn.VAR.S(C4:C9)</f>
        <v>16.8</v>
      </c>
      <c r="J7">
        <f>DEVSQ(C4:C9)</f>
        <v>84</v>
      </c>
      <c r="K7">
        <f>SQRT(H12/F7)</f>
        <v>1.6244657241348273</v>
      </c>
      <c r="L7">
        <f>H7-K7*_xlfn.T.INV.2T(K3,G12)</f>
        <v>10.537533270515393</v>
      </c>
      <c r="M7">
        <f>H7+K7*_xlfn.T.INV.2T(K3,G12)</f>
        <v>17.462466729484607</v>
      </c>
      <c r="O7" s="17" t="s">
        <v>60</v>
      </c>
      <c r="P7" s="19">
        <f>G12</f>
        <v>15</v>
      </c>
    </row>
    <row r="8" spans="1:18" x14ac:dyDescent="0.35">
      <c r="A8" s="2">
        <v>15</v>
      </c>
      <c r="B8" s="2">
        <v>8</v>
      </c>
      <c r="C8" s="2">
        <v>20</v>
      </c>
      <c r="E8" s="14"/>
      <c r="F8" s="14"/>
      <c r="G8" s="14"/>
      <c r="H8" s="14"/>
      <c r="I8" s="14"/>
      <c r="J8" s="14"/>
      <c r="K8" s="14"/>
      <c r="L8" s="14"/>
      <c r="M8" s="14"/>
      <c r="O8" s="17" t="s">
        <v>71</v>
      </c>
      <c r="P8" s="19">
        <f>F12</f>
        <v>237.5</v>
      </c>
    </row>
    <row r="9" spans="1:18" ht="15" thickBot="1" x14ac:dyDescent="0.4">
      <c r="A9" s="9">
        <v>7</v>
      </c>
      <c r="B9" s="9">
        <v>18</v>
      </c>
      <c r="C9" s="9">
        <v>9</v>
      </c>
      <c r="E9" t="s">
        <v>18</v>
      </c>
      <c r="O9" s="17" t="s">
        <v>63</v>
      </c>
      <c r="P9" s="19">
        <f>H12</f>
        <v>15.833333333333334</v>
      </c>
    </row>
    <row r="10" spans="1:18" ht="15" thickTop="1" x14ac:dyDescent="0.35">
      <c r="A10" s="2"/>
      <c r="B10" s="2"/>
      <c r="C10" s="2"/>
      <c r="E10" s="13" t="s">
        <v>52</v>
      </c>
      <c r="F10" s="13" t="s">
        <v>20</v>
      </c>
      <c r="G10" s="13" t="s">
        <v>19</v>
      </c>
      <c r="H10" s="13" t="s">
        <v>21</v>
      </c>
      <c r="I10" s="13" t="s">
        <v>22</v>
      </c>
      <c r="J10" s="13" t="s">
        <v>53</v>
      </c>
      <c r="K10" s="13" t="s">
        <v>54</v>
      </c>
      <c r="L10" s="13" t="s">
        <v>55</v>
      </c>
      <c r="M10" s="13" t="s">
        <v>56</v>
      </c>
      <c r="O10" s="17" t="s">
        <v>22</v>
      </c>
      <c r="P10" s="8">
        <f>I11</f>
        <v>0.66315789473684206</v>
      </c>
    </row>
    <row r="11" spans="1:18" x14ac:dyDescent="0.35">
      <c r="A11" s="2"/>
      <c r="B11" s="2"/>
      <c r="C11" s="2"/>
      <c r="E11" t="s">
        <v>42</v>
      </c>
      <c r="F11">
        <f>F13-F12</f>
        <v>21</v>
      </c>
      <c r="G11">
        <f>COUNTA(E5:E7)-1</f>
        <v>2</v>
      </c>
      <c r="H11">
        <f>F11/G11</f>
        <v>10.5</v>
      </c>
      <c r="I11">
        <f>H11/H12</f>
        <v>0.66315789473684206</v>
      </c>
      <c r="J11">
        <f>_xlfn.F.DIST.RT(I11,G11,G12)</f>
        <v>0.52969149408120197</v>
      </c>
      <c r="K11">
        <f>F11/F13</f>
        <v>8.1237911025145063E-2</v>
      </c>
      <c r="L11">
        <f>SQRT(DEVSQ(H5:H7)/(H12*G11))</f>
        <v>0.33245498310218435</v>
      </c>
      <c r="M11">
        <f>(F13-G13*H12)/(F13+H12)</f>
        <v>-3.8882138517618542E-2</v>
      </c>
    </row>
    <row r="12" spans="1:18" x14ac:dyDescent="0.35">
      <c r="A12" s="2"/>
      <c r="B12" s="2"/>
      <c r="C12" s="2"/>
      <c r="E12" t="s">
        <v>43</v>
      </c>
      <c r="F12">
        <f>SUM(J5:J7)</f>
        <v>237.5</v>
      </c>
      <c r="G12">
        <f>G13-G11</f>
        <v>15</v>
      </c>
      <c r="H12">
        <f>F12/G12</f>
        <v>15.833333333333334</v>
      </c>
      <c r="O12" s="18" t="s">
        <v>54</v>
      </c>
      <c r="P12" s="7">
        <f>P3/P6</f>
        <v>8.1237911025145063E-2</v>
      </c>
      <c r="R12" t="e" cm="1">
        <f t="array" aca="1" ref="R12" ca="1">FTEXT(P12)</f>
        <v>#NAME?</v>
      </c>
    </row>
    <row r="13" spans="1:18" x14ac:dyDescent="0.35">
      <c r="A13" s="2"/>
      <c r="B13" s="2"/>
      <c r="C13" s="2"/>
      <c r="E13" s="15" t="s">
        <v>26</v>
      </c>
      <c r="F13" s="15">
        <f>DEVSQ(A4:C9)</f>
        <v>258.5</v>
      </c>
      <c r="G13" s="15">
        <f>COUNT(A4:C9)-1</f>
        <v>17</v>
      </c>
      <c r="H13" s="15">
        <f>F13/G13</f>
        <v>15.205882352941176</v>
      </c>
      <c r="I13" s="15"/>
      <c r="J13" s="15"/>
      <c r="K13" s="15"/>
      <c r="L13" s="15"/>
      <c r="M13" s="15"/>
      <c r="O13" s="18" t="s">
        <v>54</v>
      </c>
      <c r="P13" s="8">
        <f>P2*P10/(P2*P10+P7)</f>
        <v>8.1237911025145049E-2</v>
      </c>
      <c r="R13" t="e" cm="1">
        <f t="array" aca="1" ref="R13" ca="1">FTEXT(P13)</f>
        <v>#NAME?</v>
      </c>
    </row>
    <row r="14" spans="1:18" x14ac:dyDescent="0.35">
      <c r="A14" s="2"/>
      <c r="B14" s="2"/>
      <c r="C14" s="2"/>
    </row>
    <row r="15" spans="1:18" x14ac:dyDescent="0.35">
      <c r="A15" s="2"/>
      <c r="B15" s="2"/>
      <c r="C15" s="2"/>
      <c r="O15" s="17" t="s">
        <v>62</v>
      </c>
      <c r="P15" s="7">
        <f>(P3-P2*P9)/(P6+P9)</f>
        <v>-3.8882138517618479E-2</v>
      </c>
      <c r="R15" t="e" cm="1">
        <f t="array" aca="1" ref="R15" ca="1">FTEXT(P15)</f>
        <v>#NAME?</v>
      </c>
    </row>
    <row r="16" spans="1:18" x14ac:dyDescent="0.35">
      <c r="A16" s="2"/>
      <c r="B16" s="2"/>
      <c r="C16" s="2"/>
      <c r="O16" s="17" t="s">
        <v>62</v>
      </c>
      <c r="P16" s="8">
        <f>(P6-P5*P9)/(P6+P9)</f>
        <v>-3.8882138517618542E-2</v>
      </c>
      <c r="R16" t="e" cm="1">
        <f t="array" aca="1" ref="R16" ca="1">FTEXT(P16)</f>
        <v>#NAME?</v>
      </c>
    </row>
    <row r="17" spans="1:18" x14ac:dyDescent="0.35">
      <c r="A17" s="2"/>
      <c r="B17" s="2"/>
      <c r="C17" s="2"/>
    </row>
    <row r="18" spans="1:18" ht="16.5" x14ac:dyDescent="0.35">
      <c r="O18" t="s">
        <v>69</v>
      </c>
      <c r="P18" s="22">
        <f>(P3-P2*P9)/(P3+(P5+1-P2)*P9)</f>
        <v>-3.8882138517618466E-2</v>
      </c>
      <c r="R18" t="e" cm="1">
        <f t="array" aca="1" ref="R18" ca="1">FTEXT(P18)</f>
        <v>#NAME?</v>
      </c>
    </row>
    <row r="20" spans="1:18" x14ac:dyDescent="0.35">
      <c r="O20" s="17" t="s">
        <v>70</v>
      </c>
      <c r="P20" s="7">
        <f>P12/(1-P12)</f>
        <v>8.8421052631578942E-2</v>
      </c>
      <c r="R20" t="e" cm="1">
        <f t="array" aca="1" ref="R20" ca="1">FTEXT(P20)</f>
        <v>#NAME?</v>
      </c>
    </row>
    <row r="21" spans="1:18" x14ac:dyDescent="0.35">
      <c r="O21" s="17" t="s">
        <v>70</v>
      </c>
      <c r="P21" s="8">
        <f>P3/P8</f>
        <v>8.8421052631578942E-2</v>
      </c>
      <c r="R21" t="e" cm="1">
        <f t="array" aca="1" ref="R21" ca="1">FTEXT(P21)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Reg</vt:lpstr>
      <vt:lpstr>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2025-10-17T12:48:21Z</dcterms:created>
  <dcterms:modified xsi:type="dcterms:W3CDTF">2025-10-17T13:32:38Z</dcterms:modified>
</cp:coreProperties>
</file>