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EAD172DD-D02E-4BBC-97AA-D7884EA5FD59}" xr6:coauthVersionLast="47" xr6:coauthVersionMax="47" xr10:uidLastSave="{32427155-EC77-4404-AC4D-DBB35D42B88F}"/>
  <bookViews>
    <workbookView xWindow="-110" yWindow="-110" windowWidth="19420" windowHeight="10300" xr2:uid="{DF0BE1C5-A18E-494E-B007-F6303D97617E}"/>
  </bookViews>
  <sheets>
    <sheet name="Title" sheetId="6" r:id="rId1"/>
    <sheet name="Normality" sheetId="1" r:id="rId2"/>
    <sheet name="Normality 2" sheetId="2" r:id="rId3"/>
    <sheet name="Outliers" sheetId="3" r:id="rId4"/>
    <sheet name="Mult Outliers" sheetId="4" r:id="rId5"/>
    <sheet name="Box Test" sheetId="5" r:id="rId6"/>
  </sheets>
  <externalReferences>
    <externalReference r:id="rId7"/>
    <externalReference r:id="rId8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" l="1"/>
  <c r="G6" i="5"/>
  <c r="G5" i="5"/>
  <c r="G4" i="5"/>
  <c r="J3" i="5" a="1"/>
  <c r="G3" i="5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R4" i="4"/>
  <c r="M4" i="4"/>
  <c r="I4" i="4" a="1"/>
  <c r="J4" i="4" s="1"/>
  <c r="F3" i="3" a="1"/>
  <c r="G10" i="3" s="1"/>
  <c r="O67" i="2"/>
  <c r="N67" i="2"/>
  <c r="M67" i="2"/>
  <c r="L67" i="2"/>
  <c r="O66" i="2"/>
  <c r="N66" i="2"/>
  <c r="M66" i="2"/>
  <c r="L66" i="2"/>
  <c r="AA51" i="2"/>
  <c r="AA53" i="2" s="1"/>
  <c r="Z51" i="2"/>
  <c r="Z53" i="2" s="1"/>
  <c r="Y51" i="2"/>
  <c r="Y53" i="2" s="1"/>
  <c r="X51" i="2"/>
  <c r="X53" i="2" s="1"/>
  <c r="AA50" i="2"/>
  <c r="Z50" i="2"/>
  <c r="Y50" i="2"/>
  <c r="X50" i="2"/>
  <c r="F49" i="2" a="1"/>
  <c r="G57" i="2" s="1"/>
  <c r="O44" i="2"/>
  <c r="N44" i="2"/>
  <c r="M44" i="2"/>
  <c r="L44" i="2"/>
  <c r="O43" i="2"/>
  <c r="N43" i="2"/>
  <c r="M43" i="2"/>
  <c r="L43" i="2"/>
  <c r="AA28" i="2"/>
  <c r="AA30" i="2" s="1"/>
  <c r="Z28" i="2"/>
  <c r="Z30" i="2" s="1"/>
  <c r="Y28" i="2"/>
  <c r="Y30" i="2" s="1"/>
  <c r="X28" i="2"/>
  <c r="X30" i="2" s="1"/>
  <c r="AA27" i="2"/>
  <c r="Z27" i="2"/>
  <c r="Y27" i="2"/>
  <c r="X27" i="2"/>
  <c r="F26" i="2" a="1"/>
  <c r="F32" i="2" s="1"/>
  <c r="O21" i="2"/>
  <c r="N21" i="2"/>
  <c r="M21" i="2"/>
  <c r="L21" i="2"/>
  <c r="O20" i="2"/>
  <c r="N20" i="2"/>
  <c r="M20" i="2"/>
  <c r="L20" i="2"/>
  <c r="AA5" i="2"/>
  <c r="AA7" i="2" s="1"/>
  <c r="Z5" i="2"/>
  <c r="Z7" i="2" s="1"/>
  <c r="Y5" i="2"/>
  <c r="Y7" i="2" s="1"/>
  <c r="X5" i="2"/>
  <c r="X7" i="2" s="1"/>
  <c r="F5" i="2" a="1"/>
  <c r="G11" i="2" s="1"/>
  <c r="AA4" i="2"/>
  <c r="Z4" i="2"/>
  <c r="Y4" i="2"/>
  <c r="X4" i="2"/>
  <c r="I86" i="1" a="1"/>
  <c r="K88" i="1" s="1"/>
  <c r="I50" i="1" a="1"/>
  <c r="J50" i="1" s="1"/>
  <c r="F33" i="1" a="1"/>
  <c r="I39" i="1" s="1"/>
  <c r="F19" i="1" a="1"/>
  <c r="F24" i="1" s="1"/>
  <c r="AA10" i="1" a="1"/>
  <c r="AA34" i="1" s="1"/>
  <c r="AN8" i="1" a="1"/>
  <c r="AN15" i="1" s="1"/>
  <c r="F5" i="1" a="1"/>
  <c r="I11" i="1" s="1"/>
  <c r="K14" i="4"/>
  <c r="J14" i="4"/>
  <c r="I14" i="4"/>
  <c r="Q14" i="3"/>
  <c r="Q15" i="3" s="1"/>
  <c r="Q16" i="3" s="1"/>
  <c r="Q11" i="3"/>
  <c r="Q12" i="3" s="1"/>
  <c r="Q13" i="3" s="1"/>
  <c r="Q10" i="3"/>
  <c r="E7" i="3"/>
  <c r="E8" i="3" s="1"/>
  <c r="E9" i="3" s="1"/>
  <c r="E10" i="3" s="1"/>
  <c r="E11" i="3" s="1"/>
  <c r="E5" i="3"/>
  <c r="E6" i="3" s="1"/>
  <c r="D119" i="1"/>
  <c r="C119" i="1"/>
  <c r="B119" i="1"/>
  <c r="D83" i="1"/>
  <c r="C83" i="1"/>
  <c r="B83" i="1"/>
  <c r="AM14" i="1"/>
  <c r="AM15" i="1" s="1"/>
  <c r="AM12" i="1"/>
  <c r="AM13" i="1" s="1"/>
  <c r="Z11" i="1"/>
  <c r="Z12" i="1" s="1"/>
  <c r="AM10" i="1"/>
  <c r="AM11" i="1" s="1"/>
  <c r="AM9" i="1"/>
  <c r="AA7" i="1"/>
  <c r="AA6" i="1"/>
  <c r="AA5" i="1"/>
  <c r="AB5" i="1" s="1"/>
  <c r="AB10" i="1" s="1"/>
  <c r="H32" i="2" l="1"/>
  <c r="I32" i="2"/>
  <c r="G27" i="1"/>
  <c r="I13" i="1"/>
  <c r="H28" i="2"/>
  <c r="G29" i="2"/>
  <c r="F40" i="1"/>
  <c r="I5" i="2"/>
  <c r="F10" i="2"/>
  <c r="AA19" i="1"/>
  <c r="AC19" i="1" s="1"/>
  <c r="F6" i="2"/>
  <c r="I6" i="3"/>
  <c r="U11" i="3" s="1"/>
  <c r="AA20" i="1"/>
  <c r="AC20" i="1" s="1"/>
  <c r="I40" i="1"/>
  <c r="G6" i="2"/>
  <c r="H10" i="2"/>
  <c r="F7" i="3"/>
  <c r="R12" i="3" s="1"/>
  <c r="H6" i="2"/>
  <c r="N13" i="2" s="1"/>
  <c r="H11" i="2"/>
  <c r="H7" i="3"/>
  <c r="T12" i="3" s="1"/>
  <c r="AA35" i="1"/>
  <c r="AC35" i="1" s="1"/>
  <c r="J52" i="1"/>
  <c r="I6" i="2"/>
  <c r="I11" i="2"/>
  <c r="I7" i="3"/>
  <c r="AA36" i="1"/>
  <c r="AC36" i="1" s="1"/>
  <c r="K52" i="1"/>
  <c r="F7" i="2"/>
  <c r="F12" i="2"/>
  <c r="G11" i="3"/>
  <c r="S16" i="3" s="1"/>
  <c r="AA37" i="1"/>
  <c r="AC37" i="1" s="1"/>
  <c r="G7" i="2"/>
  <c r="G12" i="2"/>
  <c r="H11" i="3"/>
  <c r="T16" i="3" s="1"/>
  <c r="H7" i="2"/>
  <c r="H12" i="2"/>
  <c r="F26" i="1"/>
  <c r="H8" i="2"/>
  <c r="G13" i="2"/>
  <c r="G26" i="1"/>
  <c r="I8" i="2"/>
  <c r="H13" i="2"/>
  <c r="I9" i="2"/>
  <c r="H40" i="1"/>
  <c r="G10" i="2"/>
  <c r="AA23" i="1"/>
  <c r="AC23" i="1" s="1"/>
  <c r="H9" i="2"/>
  <c r="AA24" i="1"/>
  <c r="AC24" i="1" s="1"/>
  <c r="AA38" i="1"/>
  <c r="AC38" i="1" s="1"/>
  <c r="F41" i="1"/>
  <c r="I29" i="2"/>
  <c r="K4" i="4"/>
  <c r="AA11" i="1"/>
  <c r="AC11" i="1" s="1"/>
  <c r="AA25" i="1"/>
  <c r="AC25" i="1" s="1"/>
  <c r="AA39" i="1"/>
  <c r="F35" i="1"/>
  <c r="G41" i="1"/>
  <c r="K87" i="1"/>
  <c r="H26" i="2"/>
  <c r="Z26" i="2" s="1"/>
  <c r="F30" i="2"/>
  <c r="H33" i="2"/>
  <c r="H49" i="2"/>
  <c r="F8" i="3"/>
  <c r="I5" i="4"/>
  <c r="I26" i="2"/>
  <c r="AA26" i="2" s="1"/>
  <c r="G30" i="2"/>
  <c r="I33" i="2"/>
  <c r="G52" i="2"/>
  <c r="I3" i="3"/>
  <c r="U3" i="3" s="1"/>
  <c r="J5" i="4"/>
  <c r="AA13" i="1"/>
  <c r="AC13" i="1" s="1"/>
  <c r="AA27" i="1"/>
  <c r="AC27" i="1" s="1"/>
  <c r="AA41" i="1"/>
  <c r="AC41" i="1" s="1"/>
  <c r="H35" i="1"/>
  <c r="F27" i="2"/>
  <c r="L41" i="2" s="1"/>
  <c r="F34" i="2"/>
  <c r="F4" i="3"/>
  <c r="L7" i="3" s="1"/>
  <c r="H8" i="3"/>
  <c r="T13" i="3" s="1"/>
  <c r="K5" i="4"/>
  <c r="I35" i="1"/>
  <c r="K50" i="1"/>
  <c r="G34" i="2"/>
  <c r="H4" i="3"/>
  <c r="T4" i="3" s="1"/>
  <c r="I9" i="3"/>
  <c r="U14" i="3" s="1"/>
  <c r="I6" i="4"/>
  <c r="H5" i="1"/>
  <c r="N5" i="1" s="1"/>
  <c r="AA15" i="1"/>
  <c r="AC15" i="1" s="1"/>
  <c r="AA29" i="1"/>
  <c r="AC29" i="1" s="1"/>
  <c r="G21" i="1"/>
  <c r="I36" i="1"/>
  <c r="H27" i="2"/>
  <c r="F31" i="2"/>
  <c r="H34" i="2"/>
  <c r="G54" i="2"/>
  <c r="I4" i="3"/>
  <c r="O4" i="3" s="1"/>
  <c r="O5" i="3" s="1"/>
  <c r="F10" i="3"/>
  <c r="R15" i="3" s="1"/>
  <c r="J6" i="4"/>
  <c r="G8" i="1"/>
  <c r="AA30" i="1"/>
  <c r="AC30" i="1" s="1"/>
  <c r="H21" i="1"/>
  <c r="J51" i="1"/>
  <c r="G31" i="2"/>
  <c r="K6" i="4"/>
  <c r="G9" i="1"/>
  <c r="AA17" i="1"/>
  <c r="AC17" i="1" s="1"/>
  <c r="AA31" i="1"/>
  <c r="AC31" i="1" s="1"/>
  <c r="I21" i="1"/>
  <c r="H37" i="1"/>
  <c r="K51" i="1"/>
  <c r="F9" i="2"/>
  <c r="I12" i="2"/>
  <c r="F28" i="2"/>
  <c r="H31" i="2"/>
  <c r="F55" i="2"/>
  <c r="G5" i="3"/>
  <c r="S10" i="3" s="1"/>
  <c r="I10" i="3"/>
  <c r="U15" i="3" s="1"/>
  <c r="AN14" i="1"/>
  <c r="H29" i="2"/>
  <c r="F33" i="2"/>
  <c r="F49" i="2"/>
  <c r="R49" i="2" s="1"/>
  <c r="J87" i="1"/>
  <c r="G26" i="2"/>
  <c r="S26" i="2" s="1"/>
  <c r="G33" i="2"/>
  <c r="G49" i="2"/>
  <c r="S49" i="2" s="1"/>
  <c r="AA12" i="1"/>
  <c r="AC12" i="1" s="1"/>
  <c r="AA26" i="1"/>
  <c r="AC26" i="1" s="1"/>
  <c r="AA40" i="1"/>
  <c r="AC40" i="1" s="1"/>
  <c r="G35" i="1"/>
  <c r="H41" i="1"/>
  <c r="J88" i="1"/>
  <c r="G8" i="3"/>
  <c r="S13" i="3" s="1"/>
  <c r="H30" i="2"/>
  <c r="H52" i="2"/>
  <c r="AA14" i="1"/>
  <c r="AC14" i="1" s="1"/>
  <c r="AA28" i="1"/>
  <c r="AC28" i="1" s="1"/>
  <c r="G27" i="2"/>
  <c r="I30" i="2"/>
  <c r="I52" i="2"/>
  <c r="I51" i="1"/>
  <c r="AA16" i="1"/>
  <c r="AC16" i="1" s="1"/>
  <c r="F37" i="1"/>
  <c r="I27" i="2"/>
  <c r="I54" i="2"/>
  <c r="F5" i="3"/>
  <c r="R10" i="3" s="1"/>
  <c r="H10" i="3"/>
  <c r="T15" i="3" s="1"/>
  <c r="F12" i="1"/>
  <c r="AA18" i="1"/>
  <c r="AC18" i="1" s="1"/>
  <c r="AA32" i="1"/>
  <c r="AC32" i="1" s="1"/>
  <c r="F23" i="1"/>
  <c r="I52" i="1"/>
  <c r="H5" i="2"/>
  <c r="G9" i="2"/>
  <c r="F13" i="2"/>
  <c r="G28" i="2"/>
  <c r="G32" i="2"/>
  <c r="I57" i="2"/>
  <c r="H5" i="3"/>
  <c r="T10" i="3" s="1"/>
  <c r="F11" i="3"/>
  <c r="R16" i="3" s="1"/>
  <c r="I5" i="1"/>
  <c r="O5" i="1" s="1"/>
  <c r="H9" i="1"/>
  <c r="H26" i="1"/>
  <c r="H23" i="1"/>
  <c r="I25" i="1"/>
  <c r="I22" i="1"/>
  <c r="I19" i="1"/>
  <c r="O19" i="1" s="1"/>
  <c r="H25" i="1"/>
  <c r="H22" i="1"/>
  <c r="H19" i="1"/>
  <c r="N19" i="1" s="1"/>
  <c r="G25" i="1"/>
  <c r="G22" i="1"/>
  <c r="G19" i="1"/>
  <c r="M19" i="1" s="1"/>
  <c r="G23" i="1"/>
  <c r="H27" i="1"/>
  <c r="F6" i="1"/>
  <c r="I9" i="1"/>
  <c r="AN8" i="1"/>
  <c r="F19" i="1"/>
  <c r="L19" i="1" s="1"/>
  <c r="I23" i="1"/>
  <c r="I27" i="1"/>
  <c r="G6" i="1"/>
  <c r="I10" i="1"/>
  <c r="AN9" i="1"/>
  <c r="F20" i="1"/>
  <c r="L20" i="1" s="1"/>
  <c r="L21" i="1" s="1"/>
  <c r="G40" i="1"/>
  <c r="G37" i="1"/>
  <c r="G34" i="1"/>
  <c r="H39" i="1"/>
  <c r="H36" i="1"/>
  <c r="H33" i="1"/>
  <c r="N33" i="1" s="1"/>
  <c r="G39" i="1"/>
  <c r="G36" i="1"/>
  <c r="G33" i="1"/>
  <c r="M33" i="1" s="1"/>
  <c r="F39" i="1"/>
  <c r="F36" i="1"/>
  <c r="F33" i="1"/>
  <c r="L33" i="1" s="1"/>
  <c r="I41" i="1"/>
  <c r="I37" i="1"/>
  <c r="I49" i="2"/>
  <c r="G55" i="2"/>
  <c r="H6" i="1"/>
  <c r="F11" i="1"/>
  <c r="AN10" i="1"/>
  <c r="G20" i="1"/>
  <c r="M20" i="1" s="1"/>
  <c r="M21" i="1" s="1"/>
  <c r="G24" i="1"/>
  <c r="I33" i="1"/>
  <c r="O33" i="1" s="1"/>
  <c r="F38" i="1"/>
  <c r="F51" i="2"/>
  <c r="H55" i="2"/>
  <c r="I6" i="1"/>
  <c r="G11" i="1"/>
  <c r="AN11" i="1"/>
  <c r="H20" i="1"/>
  <c r="N20" i="1" s="1"/>
  <c r="N21" i="1" s="1"/>
  <c r="H24" i="1"/>
  <c r="F34" i="1"/>
  <c r="G38" i="1"/>
  <c r="G51" i="2"/>
  <c r="I55" i="2"/>
  <c r="J7" i="5"/>
  <c r="J5" i="5"/>
  <c r="J6" i="5"/>
  <c r="I7" i="1"/>
  <c r="H11" i="1"/>
  <c r="AN12" i="1"/>
  <c r="I20" i="1"/>
  <c r="O22" i="1" s="1"/>
  <c r="I24" i="1"/>
  <c r="H34" i="1"/>
  <c r="N37" i="1" s="1"/>
  <c r="H38" i="1"/>
  <c r="I51" i="2"/>
  <c r="F57" i="2"/>
  <c r="J3" i="5"/>
  <c r="F8" i="1"/>
  <c r="AN13" i="1"/>
  <c r="F21" i="1"/>
  <c r="F25" i="1"/>
  <c r="I34" i="1"/>
  <c r="O37" i="1" s="1"/>
  <c r="I38" i="1"/>
  <c r="F52" i="2"/>
  <c r="J4" i="5"/>
  <c r="H13" i="1"/>
  <c r="H10" i="1"/>
  <c r="H7" i="1"/>
  <c r="G13" i="1"/>
  <c r="G10" i="1"/>
  <c r="G7" i="1"/>
  <c r="F13" i="1"/>
  <c r="F10" i="1"/>
  <c r="F7" i="1"/>
  <c r="H8" i="1"/>
  <c r="G12" i="1"/>
  <c r="F5" i="1"/>
  <c r="L5" i="1" s="1"/>
  <c r="I8" i="1"/>
  <c r="H12" i="1"/>
  <c r="I26" i="1"/>
  <c r="G5" i="1"/>
  <c r="M5" i="1" s="1"/>
  <c r="F9" i="1"/>
  <c r="I12" i="1"/>
  <c r="F22" i="1"/>
  <c r="F27" i="1"/>
  <c r="I88" i="1"/>
  <c r="I87" i="1"/>
  <c r="K86" i="1"/>
  <c r="J86" i="1"/>
  <c r="I86" i="1"/>
  <c r="I91" i="1" s="1" a="1"/>
  <c r="H57" i="2"/>
  <c r="H54" i="2"/>
  <c r="H51" i="2"/>
  <c r="I56" i="2"/>
  <c r="I53" i="2"/>
  <c r="I50" i="2"/>
  <c r="U50" i="2" s="1"/>
  <c r="U51" i="2" s="1"/>
  <c r="H56" i="2"/>
  <c r="H53" i="2"/>
  <c r="H50" i="2"/>
  <c r="N57" i="2" s="1"/>
  <c r="G56" i="2"/>
  <c r="G53" i="2"/>
  <c r="G50" i="2"/>
  <c r="M57" i="2" s="1"/>
  <c r="F53" i="2"/>
  <c r="F50" i="2"/>
  <c r="L65" i="2" s="1"/>
  <c r="F56" i="2"/>
  <c r="F54" i="2"/>
  <c r="I5" i="3"/>
  <c r="U10" i="3" s="1"/>
  <c r="I8" i="3"/>
  <c r="U13" i="3" s="1"/>
  <c r="I11" i="3"/>
  <c r="U16" i="3" s="1"/>
  <c r="I7" i="2"/>
  <c r="I10" i="2"/>
  <c r="I13" i="2"/>
  <c r="F3" i="3"/>
  <c r="F6" i="3"/>
  <c r="R11" i="3" s="1"/>
  <c r="F9" i="3"/>
  <c r="R14" i="3" s="1"/>
  <c r="AA21" i="1"/>
  <c r="AC21" i="1" s="1"/>
  <c r="AA33" i="1"/>
  <c r="AC33" i="1" s="1"/>
  <c r="I50" i="1"/>
  <c r="I55" i="1" s="1" a="1"/>
  <c r="F5" i="2"/>
  <c r="F8" i="2"/>
  <c r="F11" i="2"/>
  <c r="I28" i="2"/>
  <c r="I31" i="2"/>
  <c r="I34" i="2"/>
  <c r="G3" i="3"/>
  <c r="G6" i="3"/>
  <c r="S11" i="3" s="1"/>
  <c r="G9" i="3"/>
  <c r="S14" i="3" s="1"/>
  <c r="I4" i="4"/>
  <c r="I9" i="4" s="1" a="1"/>
  <c r="AA10" i="1"/>
  <c r="AC10" i="1" s="1"/>
  <c r="AA22" i="1"/>
  <c r="AC22" i="1" s="1"/>
  <c r="G5" i="2"/>
  <c r="G8" i="2"/>
  <c r="F26" i="2"/>
  <c r="R26" i="2" s="1"/>
  <c r="F29" i="2"/>
  <c r="H3" i="3"/>
  <c r="H6" i="3"/>
  <c r="T11" i="3" s="1"/>
  <c r="H9" i="3"/>
  <c r="T14" i="3" s="1"/>
  <c r="G4" i="3"/>
  <c r="M7" i="3" s="1"/>
  <c r="G7" i="3"/>
  <c r="S12" i="3" s="1"/>
  <c r="U12" i="3"/>
  <c r="AB12" i="1"/>
  <c r="Z13" i="1"/>
  <c r="M50" i="1" a="1"/>
  <c r="AB11" i="1"/>
  <c r="AC34" i="1"/>
  <c r="AC39" i="1"/>
  <c r="R13" i="3"/>
  <c r="S15" i="3"/>
  <c r="Y26" i="2" l="1"/>
  <c r="O26" i="2"/>
  <c r="X26" i="2"/>
  <c r="X49" i="2"/>
  <c r="U26" i="2"/>
  <c r="R27" i="2"/>
  <c r="R28" i="2" s="1"/>
  <c r="R53" i="2"/>
  <c r="R30" i="2"/>
  <c r="L38" i="2"/>
  <c r="L34" i="2"/>
  <c r="L40" i="2"/>
  <c r="L36" i="2"/>
  <c r="L33" i="2"/>
  <c r="L29" i="2"/>
  <c r="L37" i="2"/>
  <c r="L30" i="2"/>
  <c r="L27" i="2"/>
  <c r="R31" i="2"/>
  <c r="R29" i="2"/>
  <c r="N26" i="2"/>
  <c r="M26" i="2"/>
  <c r="T26" i="2"/>
  <c r="M6" i="3"/>
  <c r="O6" i="3"/>
  <c r="M8" i="3"/>
  <c r="O7" i="3"/>
  <c r="N24" i="1"/>
  <c r="N60" i="2"/>
  <c r="U9" i="3"/>
  <c r="U7" i="3" s="1"/>
  <c r="M60" i="2"/>
  <c r="L22" i="1"/>
  <c r="L26" i="2"/>
  <c r="L32" i="2"/>
  <c r="L42" i="2"/>
  <c r="L31" i="2"/>
  <c r="N18" i="2"/>
  <c r="M22" i="1"/>
  <c r="U53" i="2"/>
  <c r="M62" i="2"/>
  <c r="N4" i="2"/>
  <c r="V11" i="3"/>
  <c r="O24" i="1"/>
  <c r="O23" i="1"/>
  <c r="O20" i="1"/>
  <c r="O21" i="1" s="1"/>
  <c r="M23" i="1"/>
  <c r="T7" i="2"/>
  <c r="O34" i="1"/>
  <c r="O35" i="1" s="1"/>
  <c r="N51" i="2"/>
  <c r="M24" i="1"/>
  <c r="N22" i="1"/>
  <c r="N23" i="1"/>
  <c r="N65" i="2"/>
  <c r="U5" i="3"/>
  <c r="L49" i="2"/>
  <c r="N15" i="2"/>
  <c r="L24" i="1"/>
  <c r="L23" i="1"/>
  <c r="N6" i="2"/>
  <c r="V12" i="3"/>
  <c r="M56" i="2"/>
  <c r="T50" i="2"/>
  <c r="T51" i="2" s="1"/>
  <c r="M4" i="3"/>
  <c r="M5" i="3" s="1"/>
  <c r="T6" i="2"/>
  <c r="M54" i="2"/>
  <c r="M63" i="2"/>
  <c r="M52" i="2"/>
  <c r="G59" i="2"/>
  <c r="S52" i="2"/>
  <c r="M59" i="2"/>
  <c r="M58" i="2" s="1"/>
  <c r="L64" i="2"/>
  <c r="L28" i="2"/>
  <c r="S50" i="2"/>
  <c r="S51" i="2" s="1"/>
  <c r="L61" i="2"/>
  <c r="O53" i="2"/>
  <c r="N11" i="2"/>
  <c r="N49" i="2"/>
  <c r="T49" i="2"/>
  <c r="Z49" i="2"/>
  <c r="L54" i="2"/>
  <c r="N4" i="3"/>
  <c r="N5" i="3" s="1"/>
  <c r="M55" i="2"/>
  <c r="T54" i="2"/>
  <c r="M61" i="2"/>
  <c r="S4" i="3"/>
  <c r="N61" i="2"/>
  <c r="R9" i="3"/>
  <c r="R6" i="3" s="1"/>
  <c r="M64" i="2"/>
  <c r="R50" i="2"/>
  <c r="R51" i="2" s="1"/>
  <c r="O36" i="1"/>
  <c r="N10" i="2"/>
  <c r="L6" i="3"/>
  <c r="O8" i="3"/>
  <c r="U4" i="3"/>
  <c r="O59" i="2"/>
  <c r="U52" i="2"/>
  <c r="O64" i="2"/>
  <c r="O55" i="2"/>
  <c r="U54" i="2"/>
  <c r="O56" i="2"/>
  <c r="O63" i="2"/>
  <c r="O54" i="2"/>
  <c r="O62" i="2"/>
  <c r="O49" i="2"/>
  <c r="U49" i="2"/>
  <c r="AA49" i="2"/>
  <c r="S53" i="2"/>
  <c r="N7" i="3"/>
  <c r="N8" i="3"/>
  <c r="O61" i="2"/>
  <c r="O51" i="2"/>
  <c r="T5" i="3"/>
  <c r="T8" i="2"/>
  <c r="L53" i="2"/>
  <c r="N62" i="2"/>
  <c r="V14" i="3"/>
  <c r="G58" i="2"/>
  <c r="L56" i="2"/>
  <c r="R5" i="3"/>
  <c r="N6" i="3"/>
  <c r="N17" i="2"/>
  <c r="O65" i="2"/>
  <c r="N38" i="1"/>
  <c r="N54" i="2"/>
  <c r="N59" i="2"/>
  <c r="N58" i="2" s="1"/>
  <c r="N56" i="2"/>
  <c r="N63" i="2"/>
  <c r="N55" i="2"/>
  <c r="T53" i="2"/>
  <c r="T52" i="2"/>
  <c r="N50" i="2"/>
  <c r="N7" i="2"/>
  <c r="R4" i="3"/>
  <c r="O57" i="2"/>
  <c r="N52" i="2"/>
  <c r="S9" i="3"/>
  <c r="S8" i="3" s="1"/>
  <c r="N16" i="2"/>
  <c r="L60" i="2"/>
  <c r="N36" i="1"/>
  <c r="L4" i="3"/>
  <c r="L5" i="3" s="1"/>
  <c r="N19" i="2"/>
  <c r="N9" i="2"/>
  <c r="M49" i="2"/>
  <c r="Y49" i="2"/>
  <c r="L50" i="2"/>
  <c r="L57" i="2"/>
  <c r="R52" i="2"/>
  <c r="L63" i="2"/>
  <c r="L52" i="2"/>
  <c r="L59" i="2"/>
  <c r="O60" i="2"/>
  <c r="N34" i="1"/>
  <c r="N35" i="1" s="1"/>
  <c r="L55" i="2"/>
  <c r="O50" i="2"/>
  <c r="M53" i="2"/>
  <c r="M51" i="2"/>
  <c r="O52" i="2"/>
  <c r="M65" i="2"/>
  <c r="T9" i="3"/>
  <c r="T8" i="3" s="1"/>
  <c r="S54" i="2"/>
  <c r="N14" i="2"/>
  <c r="N12" i="2" s="1"/>
  <c r="O38" i="1"/>
  <c r="N5" i="2"/>
  <c r="S5" i="3"/>
  <c r="L62" i="2"/>
  <c r="N53" i="2"/>
  <c r="N64" i="2"/>
  <c r="O3" i="3"/>
  <c r="M50" i="2"/>
  <c r="R54" i="2"/>
  <c r="T4" i="2"/>
  <c r="T5" i="2" s="1"/>
  <c r="L8" i="3"/>
  <c r="N8" i="2"/>
  <c r="M37" i="1"/>
  <c r="M34" i="1"/>
  <c r="M35" i="1" s="1"/>
  <c r="G43" i="1"/>
  <c r="G42" i="1"/>
  <c r="G44" i="1" s="1"/>
  <c r="M36" i="1"/>
  <c r="M38" i="1"/>
  <c r="M18" i="2"/>
  <c r="S8" i="2"/>
  <c r="M11" i="2"/>
  <c r="M6" i="2"/>
  <c r="M17" i="2"/>
  <c r="M4" i="2"/>
  <c r="M13" i="2"/>
  <c r="M9" i="2"/>
  <c r="S7" i="2"/>
  <c r="M16" i="2"/>
  <c r="M7" i="2"/>
  <c r="M10" i="2"/>
  <c r="S4" i="2"/>
  <c r="S5" i="2" s="1"/>
  <c r="M15" i="2"/>
  <c r="S6" i="2"/>
  <c r="M5" i="2"/>
  <c r="M14" i="2"/>
  <c r="M19" i="2"/>
  <c r="M8" i="2"/>
  <c r="T3" i="2"/>
  <c r="N3" i="2"/>
  <c r="Z3" i="2"/>
  <c r="I9" i="4"/>
  <c r="J11" i="4"/>
  <c r="I11" i="4"/>
  <c r="K10" i="4"/>
  <c r="J10" i="4"/>
  <c r="I10" i="4"/>
  <c r="K11" i="4"/>
  <c r="K9" i="4"/>
  <c r="J9" i="4"/>
  <c r="O3" i="2"/>
  <c r="U3" i="2"/>
  <c r="AA3" i="2"/>
  <c r="AN4" i="1"/>
  <c r="L10" i="1"/>
  <c r="AN3" i="1"/>
  <c r="AO3" i="1" s="1"/>
  <c r="L8" i="1"/>
  <c r="L9" i="1"/>
  <c r="L6" i="1"/>
  <c r="L7" i="1" s="1"/>
  <c r="AN5" i="1"/>
  <c r="V10" i="3"/>
  <c r="L51" i="2"/>
  <c r="O51" i="1"/>
  <c r="N51" i="1"/>
  <c r="O52" i="1"/>
  <c r="N52" i="1"/>
  <c r="M52" i="1"/>
  <c r="M51" i="1"/>
  <c r="O50" i="1"/>
  <c r="N50" i="1"/>
  <c r="M50" i="1"/>
  <c r="V13" i="3"/>
  <c r="L39" i="2"/>
  <c r="M3" i="3"/>
  <c r="S3" i="3"/>
  <c r="V16" i="3"/>
  <c r="L15" i="2"/>
  <c r="R7" i="2"/>
  <c r="L18" i="2"/>
  <c r="R8" i="2"/>
  <c r="L10" i="2"/>
  <c r="L5" i="2"/>
  <c r="L6" i="2"/>
  <c r="L17" i="2"/>
  <c r="L4" i="2"/>
  <c r="L13" i="2"/>
  <c r="L19" i="2"/>
  <c r="L8" i="2"/>
  <c r="L11" i="2"/>
  <c r="L16" i="2"/>
  <c r="L7" i="2"/>
  <c r="L9" i="2"/>
  <c r="R4" i="2"/>
  <c r="R5" i="2" s="1"/>
  <c r="R6" i="2"/>
  <c r="L14" i="2"/>
  <c r="N9" i="1"/>
  <c r="N6" i="1"/>
  <c r="N7" i="1" s="1"/>
  <c r="N10" i="1"/>
  <c r="N8" i="1"/>
  <c r="O6" i="1"/>
  <c r="O7" i="1" s="1"/>
  <c r="O10" i="1"/>
  <c r="O8" i="1"/>
  <c r="O9" i="1"/>
  <c r="K57" i="1"/>
  <c r="I57" i="1"/>
  <c r="K56" i="1"/>
  <c r="I56" i="1"/>
  <c r="K55" i="1"/>
  <c r="J55" i="1"/>
  <c r="I55" i="1"/>
  <c r="J57" i="1"/>
  <c r="J56" i="1"/>
  <c r="L3" i="3"/>
  <c r="R3" i="3"/>
  <c r="N29" i="2"/>
  <c r="N38" i="2"/>
  <c r="T30" i="2"/>
  <c r="N40" i="2"/>
  <c r="N36" i="2"/>
  <c r="N32" i="2"/>
  <c r="T27" i="2"/>
  <c r="T28" i="2" s="1"/>
  <c r="N33" i="2"/>
  <c r="T31" i="2"/>
  <c r="N28" i="2"/>
  <c r="T29" i="2"/>
  <c r="N37" i="2"/>
  <c r="N42" i="2"/>
  <c r="N31" i="2"/>
  <c r="N41" i="2"/>
  <c r="N34" i="2"/>
  <c r="N27" i="2"/>
  <c r="N39" i="2"/>
  <c r="N30" i="2"/>
  <c r="O4" i="2"/>
  <c r="O11" i="2"/>
  <c r="O14" i="2"/>
  <c r="O7" i="2"/>
  <c r="U4" i="2"/>
  <c r="U5" i="2" s="1"/>
  <c r="O17" i="2"/>
  <c r="O13" i="2"/>
  <c r="O9" i="2"/>
  <c r="U7" i="2"/>
  <c r="O16" i="2"/>
  <c r="O18" i="2"/>
  <c r="O10" i="2"/>
  <c r="O15" i="2"/>
  <c r="U6" i="2"/>
  <c r="O5" i="2"/>
  <c r="U8" i="2"/>
  <c r="O19" i="2"/>
  <c r="O8" i="2"/>
  <c r="O6" i="2"/>
  <c r="K92" i="1"/>
  <c r="J92" i="1"/>
  <c r="K93" i="1"/>
  <c r="J93" i="1"/>
  <c r="I93" i="1"/>
  <c r="I92" i="1"/>
  <c r="K91" i="1"/>
  <c r="J91" i="1"/>
  <c r="I91" i="1"/>
  <c r="V15" i="3"/>
  <c r="R3" i="2"/>
  <c r="L3" i="2"/>
  <c r="X3" i="2"/>
  <c r="N3" i="3"/>
  <c r="T3" i="3"/>
  <c r="O38" i="2"/>
  <c r="U30" i="2"/>
  <c r="O41" i="2"/>
  <c r="U31" i="2"/>
  <c r="O40" i="2"/>
  <c r="O36" i="2"/>
  <c r="O32" i="2"/>
  <c r="U27" i="2"/>
  <c r="U28" i="2" s="1"/>
  <c r="O33" i="2"/>
  <c r="O28" i="2"/>
  <c r="U29" i="2"/>
  <c r="O37" i="2"/>
  <c r="O42" i="2"/>
  <c r="O31" i="2"/>
  <c r="O29" i="2"/>
  <c r="O34" i="2"/>
  <c r="O27" i="2"/>
  <c r="O39" i="2"/>
  <c r="O30" i="2"/>
  <c r="M41" i="2"/>
  <c r="M38" i="2"/>
  <c r="M32" i="2"/>
  <c r="S29" i="2"/>
  <c r="S27" i="2"/>
  <c r="S28" i="2" s="1"/>
  <c r="M28" i="2"/>
  <c r="M29" i="2"/>
  <c r="M33" i="2"/>
  <c r="M40" i="2"/>
  <c r="S30" i="2"/>
  <c r="M36" i="2"/>
  <c r="M39" i="2"/>
  <c r="M30" i="2"/>
  <c r="S31" i="2"/>
  <c r="M37" i="2"/>
  <c r="M42" i="2"/>
  <c r="M31" i="2"/>
  <c r="M34" i="2"/>
  <c r="M27" i="2"/>
  <c r="L36" i="1"/>
  <c r="L38" i="1"/>
  <c r="L37" i="1"/>
  <c r="L34" i="1"/>
  <c r="L35" i="1" s="1"/>
  <c r="M10" i="1"/>
  <c r="M9" i="1"/>
  <c r="M6" i="1"/>
  <c r="M7" i="1" s="1"/>
  <c r="M8" i="1"/>
  <c r="Z14" i="1"/>
  <c r="AB13" i="1"/>
  <c r="S3" i="2"/>
  <c r="M3" i="2"/>
  <c r="Y3" i="2"/>
  <c r="AP11" i="1" l="1"/>
  <c r="O12" i="2"/>
  <c r="L35" i="2"/>
  <c r="AP10" i="1"/>
  <c r="U8" i="3"/>
  <c r="V9" i="3"/>
  <c r="AP8" i="1"/>
  <c r="G60" i="2"/>
  <c r="R7" i="3"/>
  <c r="M12" i="2"/>
  <c r="O35" i="2"/>
  <c r="AP9" i="1"/>
  <c r="U6" i="3"/>
  <c r="AP15" i="1"/>
  <c r="AP12" i="1"/>
  <c r="M35" i="2"/>
  <c r="S6" i="3"/>
  <c r="AP14" i="1"/>
  <c r="S7" i="3"/>
  <c r="O58" i="2"/>
  <c r="T7" i="3"/>
  <c r="T6" i="3"/>
  <c r="R8" i="3"/>
  <c r="L58" i="2"/>
  <c r="L12" i="2"/>
  <c r="AP13" i="1"/>
  <c r="Z15" i="1"/>
  <c r="AB14" i="1"/>
  <c r="F110" i="1" a="1"/>
  <c r="F110" i="1" s="1"/>
  <c r="G110" i="1" s="1"/>
  <c r="F94" i="1" a="1"/>
  <c r="F94" i="1" s="1"/>
  <c r="G94" i="1" s="1"/>
  <c r="F101" i="1" a="1"/>
  <c r="F101" i="1" s="1"/>
  <c r="G101" i="1" s="1"/>
  <c r="F66" i="1" a="1"/>
  <c r="F66" i="1" s="1"/>
  <c r="G66" i="1" s="1"/>
  <c r="F88" i="1" a="1"/>
  <c r="F88" i="1" s="1"/>
  <c r="G88" i="1" s="1"/>
  <c r="F73" i="1" a="1"/>
  <c r="F73" i="1" s="1"/>
  <c r="G73" i="1" s="1"/>
  <c r="F57" i="1" a="1"/>
  <c r="F57" i="1" s="1"/>
  <c r="G57" i="1" s="1"/>
  <c r="F53" i="1" a="1"/>
  <c r="F53" i="1" s="1"/>
  <c r="G53" i="1" s="1"/>
  <c r="F109" i="1" a="1"/>
  <c r="F109" i="1" s="1"/>
  <c r="G109" i="1" s="1"/>
  <c r="F93" i="1" a="1"/>
  <c r="F93" i="1" s="1"/>
  <c r="G93" i="1" s="1"/>
  <c r="F72" i="1" a="1"/>
  <c r="F72" i="1" s="1"/>
  <c r="G72" i="1" s="1"/>
  <c r="F92" i="1" a="1"/>
  <c r="F92" i="1" s="1"/>
  <c r="G92" i="1" s="1"/>
  <c r="F75" i="1" a="1"/>
  <c r="F75" i="1" s="1"/>
  <c r="G75" i="1" s="1"/>
  <c r="F79" i="1" a="1"/>
  <c r="F79" i="1" s="1"/>
  <c r="G79" i="1" s="1"/>
  <c r="F62" i="1" a="1"/>
  <c r="F62" i="1" s="1"/>
  <c r="G62" i="1" s="1"/>
  <c r="F55" i="1" a="1"/>
  <c r="F55" i="1" s="1"/>
  <c r="G55" i="1" s="1"/>
  <c r="F70" i="1" a="1"/>
  <c r="F70" i="1" s="1"/>
  <c r="G70" i="1" s="1"/>
  <c r="F74" i="1" a="1"/>
  <c r="F74" i="1" s="1"/>
  <c r="G74" i="1" s="1"/>
  <c r="F98" i="1" a="1"/>
  <c r="F98" i="1" s="1"/>
  <c r="G98" i="1" s="1"/>
  <c r="F78" i="1" a="1"/>
  <c r="F78" i="1" s="1"/>
  <c r="G78" i="1" s="1"/>
  <c r="F51" i="1" a="1"/>
  <c r="F51" i="1" s="1"/>
  <c r="G51" i="1" s="1"/>
  <c r="F65" i="1" a="1"/>
  <c r="F65" i="1" s="1"/>
  <c r="G65" i="1" s="1"/>
  <c r="F69" i="1" a="1"/>
  <c r="F69" i="1" s="1"/>
  <c r="G69" i="1" s="1"/>
  <c r="F114" i="1" a="1"/>
  <c r="F114" i="1" s="1"/>
  <c r="G114" i="1" s="1"/>
  <c r="F117" i="1" a="1"/>
  <c r="F117" i="1" s="1"/>
  <c r="G117" i="1" s="1"/>
  <c r="F60" i="1" a="1"/>
  <c r="F60" i="1" s="1"/>
  <c r="G60" i="1" s="1"/>
  <c r="F63" i="1" a="1"/>
  <c r="F63" i="1" s="1"/>
  <c r="G63" i="1" s="1"/>
  <c r="F67" i="1" a="1"/>
  <c r="F67" i="1" s="1"/>
  <c r="G67" i="1" s="1"/>
  <c r="F50" i="1" a="1"/>
  <c r="F50" i="1" s="1"/>
  <c r="G50" i="1" s="1"/>
  <c r="F95" i="1" a="1"/>
  <c r="F95" i="1" s="1"/>
  <c r="G95" i="1" s="1"/>
  <c r="F80" i="1" a="1"/>
  <c r="F80" i="1" s="1"/>
  <c r="G80" i="1" s="1"/>
  <c r="F58" i="1" a="1"/>
  <c r="F58" i="1" s="1"/>
  <c r="G58" i="1" s="1"/>
  <c r="F76" i="1" a="1"/>
  <c r="F76" i="1" s="1"/>
  <c r="G76" i="1" s="1"/>
  <c r="F56" i="1" a="1"/>
  <c r="F56" i="1" s="1"/>
  <c r="G56" i="1" s="1"/>
  <c r="F77" i="1" a="1"/>
  <c r="F77" i="1" s="1"/>
  <c r="G77" i="1" s="1"/>
  <c r="F52" i="1" a="1"/>
  <c r="F52" i="1" s="1"/>
  <c r="G52" i="1" s="1"/>
  <c r="F86" i="1" a="1"/>
  <c r="F86" i="1" s="1"/>
  <c r="G86" i="1" s="1"/>
  <c r="F105" i="1" a="1"/>
  <c r="F105" i="1" s="1"/>
  <c r="G105" i="1" s="1"/>
  <c r="F71" i="1" a="1"/>
  <c r="F71" i="1" s="1"/>
  <c r="G71" i="1" s="1"/>
  <c r="F116" i="1" a="1"/>
  <c r="F116" i="1" s="1"/>
  <c r="G116" i="1" s="1"/>
  <c r="F64" i="1" a="1"/>
  <c r="F64" i="1" s="1"/>
  <c r="G64" i="1" s="1"/>
  <c r="F113" i="1" a="1"/>
  <c r="F113" i="1" s="1"/>
  <c r="G113" i="1" s="1"/>
  <c r="F112" i="1" a="1"/>
  <c r="F112" i="1" s="1"/>
  <c r="G112" i="1" s="1"/>
  <c r="F54" i="1" a="1"/>
  <c r="F54" i="1" s="1"/>
  <c r="G54" i="1" s="1"/>
  <c r="F107" i="1" a="1"/>
  <c r="F107" i="1" s="1"/>
  <c r="G107" i="1" s="1"/>
  <c r="F106" i="1" a="1"/>
  <c r="F106" i="1" s="1"/>
  <c r="G106" i="1" s="1"/>
  <c r="F108" i="1" a="1"/>
  <c r="F108" i="1" s="1"/>
  <c r="G108" i="1" s="1"/>
  <c r="F99" i="1" a="1"/>
  <c r="F99" i="1" s="1"/>
  <c r="G99" i="1" s="1"/>
  <c r="F102" i="1" a="1"/>
  <c r="F102" i="1" s="1"/>
  <c r="G102" i="1" s="1"/>
  <c r="F61" i="1" a="1"/>
  <c r="F61" i="1" s="1"/>
  <c r="G61" i="1" s="1"/>
  <c r="F87" i="1" a="1"/>
  <c r="F87" i="1" s="1"/>
  <c r="G87" i="1" s="1"/>
  <c r="F104" i="1" a="1"/>
  <c r="F104" i="1" s="1"/>
  <c r="G104" i="1" s="1"/>
  <c r="F81" i="1" a="1"/>
  <c r="F81" i="1" s="1"/>
  <c r="G81" i="1" s="1"/>
  <c r="F97" i="1" a="1"/>
  <c r="F97" i="1" s="1"/>
  <c r="G97" i="1" s="1"/>
  <c r="F91" i="1" a="1"/>
  <c r="F91" i="1" s="1"/>
  <c r="G91" i="1" s="1"/>
  <c r="F111" i="1" a="1"/>
  <c r="F111" i="1" s="1"/>
  <c r="G111" i="1" s="1"/>
  <c r="F115" i="1" a="1"/>
  <c r="F115" i="1" s="1"/>
  <c r="G115" i="1" s="1"/>
  <c r="F100" i="1" a="1"/>
  <c r="F100" i="1" s="1"/>
  <c r="G100" i="1" s="1"/>
  <c r="F68" i="1" a="1"/>
  <c r="F68" i="1" s="1"/>
  <c r="G68" i="1" s="1"/>
  <c r="F90" i="1" a="1"/>
  <c r="F90" i="1" s="1"/>
  <c r="G90" i="1" s="1"/>
  <c r="F103" i="1" a="1"/>
  <c r="F103" i="1" s="1"/>
  <c r="G103" i="1" s="1"/>
  <c r="F96" i="1" a="1"/>
  <c r="F96" i="1" s="1"/>
  <c r="G96" i="1" s="1"/>
  <c r="F59" i="1" a="1"/>
  <c r="F59" i="1" s="1"/>
  <c r="G59" i="1" s="1"/>
  <c r="F89" i="1" a="1"/>
  <c r="F89" i="1" s="1"/>
  <c r="G89" i="1" s="1"/>
  <c r="AO9" i="1"/>
  <c r="AO15" i="1"/>
  <c r="AO11" i="1"/>
  <c r="AO8" i="1"/>
  <c r="AO13" i="1"/>
  <c r="AO12" i="1"/>
  <c r="AO14" i="1"/>
  <c r="AO10" i="1"/>
  <c r="F32" i="4" a="1"/>
  <c r="F32" i="4" s="1"/>
  <c r="G32" i="4" s="1"/>
  <c r="H32" i="4" s="1"/>
  <c r="F12" i="4" a="1"/>
  <c r="F12" i="4" s="1"/>
  <c r="G12" i="4" s="1"/>
  <c r="H12" i="4" s="1"/>
  <c r="F29" i="4" a="1"/>
  <c r="F29" i="4" s="1"/>
  <c r="G29" i="4" s="1"/>
  <c r="H29" i="4" s="1"/>
  <c r="F23" i="4" a="1"/>
  <c r="F23" i="4" s="1"/>
  <c r="G23" i="4" s="1"/>
  <c r="H23" i="4" s="1"/>
  <c r="F17" i="4" a="1"/>
  <c r="F17" i="4" s="1"/>
  <c r="G17" i="4" s="1"/>
  <c r="H17" i="4" s="1"/>
  <c r="F8" i="4" a="1"/>
  <c r="F8" i="4" s="1"/>
  <c r="G8" i="4" s="1"/>
  <c r="H8" i="4" s="1"/>
  <c r="F5" i="4" a="1"/>
  <c r="F5" i="4" s="1"/>
  <c r="G5" i="4" s="1"/>
  <c r="H5" i="4" s="1"/>
  <c r="F4" i="4" a="1"/>
  <c r="F4" i="4" s="1"/>
  <c r="G4" i="4" s="1"/>
  <c r="H4" i="4" s="1"/>
  <c r="F34" i="4" a="1"/>
  <c r="F34" i="4" s="1"/>
  <c r="G34" i="4" s="1"/>
  <c r="H34" i="4" s="1"/>
  <c r="F30" i="4" a="1"/>
  <c r="F30" i="4" s="1"/>
  <c r="G30" i="4" s="1"/>
  <c r="H30" i="4" s="1"/>
  <c r="F21" i="4" a="1"/>
  <c r="F21" i="4" s="1"/>
  <c r="G21" i="4" s="1"/>
  <c r="H21" i="4" s="1"/>
  <c r="F16" i="4" a="1"/>
  <c r="F16" i="4" s="1"/>
  <c r="G16" i="4" s="1"/>
  <c r="H16" i="4" s="1"/>
  <c r="F6" i="4" a="1"/>
  <c r="F6" i="4" s="1"/>
  <c r="G6" i="4" s="1"/>
  <c r="H6" i="4" s="1"/>
  <c r="F33" i="4" a="1"/>
  <c r="F33" i="4" s="1"/>
  <c r="G33" i="4" s="1"/>
  <c r="H33" i="4" s="1"/>
  <c r="F28" i="4" a="1"/>
  <c r="F28" i="4" s="1"/>
  <c r="G28" i="4" s="1"/>
  <c r="H28" i="4" s="1"/>
  <c r="F24" i="4" a="1"/>
  <c r="F24" i="4" s="1"/>
  <c r="G24" i="4" s="1"/>
  <c r="H24" i="4" s="1"/>
  <c r="F19" i="4" a="1"/>
  <c r="F19" i="4" s="1"/>
  <c r="G19" i="4" s="1"/>
  <c r="H19" i="4" s="1"/>
  <c r="F9" i="4" a="1"/>
  <c r="F9" i="4" s="1"/>
  <c r="G9" i="4" s="1"/>
  <c r="H9" i="4" s="1"/>
  <c r="F22" i="4" a="1"/>
  <c r="F22" i="4" s="1"/>
  <c r="G22" i="4" s="1"/>
  <c r="H22" i="4" s="1"/>
  <c r="F11" i="4" a="1"/>
  <c r="F11" i="4" s="1"/>
  <c r="G11" i="4" s="1"/>
  <c r="H11" i="4" s="1"/>
  <c r="F31" i="4" a="1"/>
  <c r="F31" i="4" s="1"/>
  <c r="G31" i="4" s="1"/>
  <c r="H31" i="4" s="1"/>
  <c r="F27" i="4" a="1"/>
  <c r="F27" i="4" s="1"/>
  <c r="G27" i="4" s="1"/>
  <c r="H27" i="4" s="1"/>
  <c r="F18" i="4" a="1"/>
  <c r="F18" i="4" s="1"/>
  <c r="G18" i="4" s="1"/>
  <c r="H18" i="4" s="1"/>
  <c r="F14" i="4" a="1"/>
  <c r="F14" i="4" s="1"/>
  <c r="G14" i="4" s="1"/>
  <c r="H14" i="4" s="1"/>
  <c r="F10" i="4" a="1"/>
  <c r="F10" i="4" s="1"/>
  <c r="G10" i="4" s="1"/>
  <c r="H10" i="4" s="1"/>
  <c r="F25" i="4" a="1"/>
  <c r="F25" i="4" s="1"/>
  <c r="G25" i="4" s="1"/>
  <c r="H25" i="4" s="1"/>
  <c r="F35" i="4" a="1"/>
  <c r="F35" i="4" s="1"/>
  <c r="G35" i="4" s="1"/>
  <c r="H35" i="4" s="1"/>
  <c r="F26" i="4" a="1"/>
  <c r="F26" i="4" s="1"/>
  <c r="G26" i="4" s="1"/>
  <c r="H26" i="4" s="1"/>
  <c r="F7" i="4" a="1"/>
  <c r="F7" i="4" s="1"/>
  <c r="G7" i="4" s="1"/>
  <c r="H7" i="4" s="1"/>
  <c r="F20" i="4" a="1"/>
  <c r="F20" i="4" s="1"/>
  <c r="G20" i="4" s="1"/>
  <c r="H20" i="4" s="1"/>
  <c r="F15" i="4" a="1"/>
  <c r="F15" i="4" s="1"/>
  <c r="G15" i="4" s="1"/>
  <c r="H15" i="4" s="1"/>
  <c r="F13" i="4" a="1"/>
  <c r="F13" i="4" s="1"/>
  <c r="G13" i="4" s="1"/>
  <c r="H13" i="4" s="1"/>
  <c r="N35" i="2"/>
  <c r="AB15" i="1" l="1"/>
  <c r="Z16" i="1"/>
  <c r="Z17" i="1" l="1"/>
  <c r="AB16" i="1"/>
  <c r="Z18" i="1" l="1"/>
  <c r="AB17" i="1"/>
  <c r="AB18" i="1" l="1"/>
  <c r="Z19" i="1"/>
  <c r="Z20" i="1" l="1"/>
  <c r="AB19" i="1"/>
  <c r="AB20" i="1" l="1"/>
  <c r="Z21" i="1"/>
  <c r="Z22" i="1" l="1"/>
  <c r="AB21" i="1"/>
  <c r="AB22" i="1" l="1"/>
  <c r="Z23" i="1"/>
  <c r="Z24" i="1" l="1"/>
  <c r="AB23" i="1"/>
  <c r="Z25" i="1" l="1"/>
  <c r="AB24" i="1"/>
  <c r="Z26" i="1" l="1"/>
  <c r="AB25" i="1"/>
  <c r="Z27" i="1" l="1"/>
  <c r="AB26" i="1"/>
  <c r="Z28" i="1" l="1"/>
  <c r="AB27" i="1"/>
  <c r="AB28" i="1" l="1"/>
  <c r="Z29" i="1"/>
  <c r="Z30" i="1" l="1"/>
  <c r="AB29" i="1"/>
  <c r="Z31" i="1" l="1"/>
  <c r="AB30" i="1"/>
  <c r="Z32" i="1" l="1"/>
  <c r="AB31" i="1"/>
  <c r="Z33" i="1" l="1"/>
  <c r="AB32" i="1"/>
  <c r="AB33" i="1" l="1"/>
  <c r="Z34" i="1"/>
  <c r="Z35" i="1" l="1"/>
  <c r="AB34" i="1"/>
  <c r="AB35" i="1" l="1"/>
  <c r="Z36" i="1"/>
  <c r="Z37" i="1" l="1"/>
  <c r="AB36" i="1"/>
  <c r="AB37" i="1" l="1"/>
  <c r="Z38" i="1"/>
  <c r="Z39" i="1" l="1"/>
  <c r="AB38" i="1"/>
  <c r="Z40" i="1" l="1"/>
  <c r="AB39" i="1"/>
  <c r="AB40" i="1" l="1"/>
  <c r="Z41" i="1"/>
  <c r="AB41" i="1" s="1"/>
</calcChain>
</file>

<file path=xl/sharedStrings.xml><?xml version="1.0" encoding="utf-8"?>
<sst xmlns="http://schemas.openxmlformats.org/spreadsheetml/2006/main" count="437" uniqueCount="82">
  <si>
    <t>MANOVA - Normality</t>
  </si>
  <si>
    <t>Extract Data</t>
  </si>
  <si>
    <t>QQ Plot - Yield</t>
  </si>
  <si>
    <t>QQ Tables - Water x Clay</t>
  </si>
  <si>
    <t>yield</t>
  </si>
  <si>
    <t>water</t>
  </si>
  <si>
    <t>herbicide</t>
  </si>
  <si>
    <t>Water</t>
  </si>
  <si>
    <t>QQ Tables</t>
  </si>
  <si>
    <t>Count</t>
  </si>
  <si>
    <t>loam</t>
  </si>
  <si>
    <t>Mean</t>
  </si>
  <si>
    <t>Std Dev</t>
  </si>
  <si>
    <t>Min</t>
  </si>
  <si>
    <t>Q1-Min</t>
  </si>
  <si>
    <t>Interval</t>
  </si>
  <si>
    <t>Data</t>
  </si>
  <si>
    <t>Std Norm</t>
  </si>
  <si>
    <t>Std Data</t>
  </si>
  <si>
    <t>Med-Q1</t>
  </si>
  <si>
    <t>Q3-Med</t>
  </si>
  <si>
    <t>Max-Q3</t>
  </si>
  <si>
    <t>sandy</t>
  </si>
  <si>
    <t>Yield</t>
  </si>
  <si>
    <t>salty</t>
  </si>
  <si>
    <t>clay</t>
  </si>
  <si>
    <t>Herbicide</t>
  </si>
  <si>
    <t>Yield-Herbicide before deleting Series 1</t>
  </si>
  <si>
    <t>mean</t>
  </si>
  <si>
    <t>stdev</t>
  </si>
  <si>
    <t>z-score</t>
  </si>
  <si>
    <t>Outliers</t>
  </si>
  <si>
    <r>
      <t>D</t>
    </r>
    <r>
      <rPr>
        <vertAlign val="superscript"/>
        <sz val="11"/>
        <color theme="1"/>
        <rFont val="Calibri"/>
        <family val="2"/>
        <scheme val="minor"/>
      </rPr>
      <t>2</t>
    </r>
  </si>
  <si>
    <t>p-value</t>
  </si>
  <si>
    <t>covariance matrix</t>
  </si>
  <si>
    <t>inverse of covariance matrix</t>
  </si>
  <si>
    <t>MANOVA - Normality (data analysis tool)</t>
  </si>
  <si>
    <t>Descriptive Statistics</t>
  </si>
  <si>
    <t>Box Plot</t>
  </si>
  <si>
    <t>Shapiro-Wilk Test</t>
  </si>
  <si>
    <t>W</t>
  </si>
  <si>
    <t>Standard Error</t>
  </si>
  <si>
    <t>Median</t>
  </si>
  <si>
    <t>alpha</t>
  </si>
  <si>
    <t>Mode</t>
  </si>
  <si>
    <t>normal</t>
  </si>
  <si>
    <t>Standard Deviation</t>
  </si>
  <si>
    <t>Sample Variance</t>
  </si>
  <si>
    <t>Kurtosis</t>
  </si>
  <si>
    <t>Skewness</t>
  </si>
  <si>
    <t>Range</t>
  </si>
  <si>
    <t>Maximum</t>
  </si>
  <si>
    <t>Minimum</t>
  </si>
  <si>
    <t>Sum</t>
  </si>
  <si>
    <t>Geometric Mean</t>
  </si>
  <si>
    <t>Harmonic Mean</t>
  </si>
  <si>
    <t>AAD</t>
  </si>
  <si>
    <t>MAD</t>
  </si>
  <si>
    <t>IQR</t>
  </si>
  <si>
    <t>Manova - univariate outliers</t>
  </si>
  <si>
    <t>Extract herbicide</t>
  </si>
  <si>
    <t>Outliers and Missing Data</t>
  </si>
  <si>
    <t># outliers</t>
  </si>
  <si>
    <t># blank</t>
  </si>
  <si>
    <t># non-num</t>
  </si>
  <si>
    <t>Manova - multivariate outliers</t>
  </si>
  <si>
    <t>Outliers via Mahalanobis D-squared</t>
  </si>
  <si>
    <t>Real Statistics</t>
  </si>
  <si>
    <t>D-sq</t>
  </si>
  <si>
    <t>Covariance Matrix</t>
  </si>
  <si>
    <t>Inverse of Covariance Matrix</t>
  </si>
  <si>
    <t>Mean vector</t>
  </si>
  <si>
    <t>Manova - Box's Test</t>
  </si>
  <si>
    <t>Box's Test</t>
  </si>
  <si>
    <t>M</t>
  </si>
  <si>
    <t>df1</t>
  </si>
  <si>
    <t>df2</t>
  </si>
  <si>
    <t>F</t>
  </si>
  <si>
    <t>Real Statistics Using Excel</t>
  </si>
  <si>
    <t>Updated</t>
  </si>
  <si>
    <t>Copyright © 2013 - 2025 Charles Zaiontz</t>
  </si>
  <si>
    <t>MANOVA 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</si>
</sst>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5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64" fontId="0" fillId="0" borderId="14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23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24" xfId="0" applyNumberFormat="1" applyBorder="1"/>
    <xf numFmtId="164" fontId="0" fillId="0" borderId="25" xfId="0" applyNumberFormat="1" applyBorder="1"/>
    <xf numFmtId="0" fontId="0" fillId="0" borderId="26" xfId="0" applyBorder="1"/>
    <xf numFmtId="0" fontId="0" fillId="0" borderId="24" xfId="0" applyBorder="1"/>
    <xf numFmtId="0" fontId="0" fillId="0" borderId="25" xfId="0" applyBorder="1"/>
    <xf numFmtId="164" fontId="0" fillId="0" borderId="23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0" fontId="0" fillId="0" borderId="31" xfId="0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0" fontId="3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29" xfId="0" applyBorder="1" applyAlignment="1">
      <alignment horizontal="right"/>
    </xf>
    <xf numFmtId="0" fontId="3" fillId="0" borderId="7" xfId="0" applyFon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7" xfId="0" applyBorder="1" applyAlignment="1">
      <alignment horizontal="right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164" fontId="0" fillId="0" borderId="48" xfId="0" applyNumberFormat="1" applyBorder="1"/>
    <xf numFmtId="164" fontId="0" fillId="0" borderId="49" xfId="0" applyNumberFormat="1" applyBorder="1"/>
    <xf numFmtId="0" fontId="0" fillId="0" borderId="4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164" fontId="0" fillId="0" borderId="53" xfId="0" applyNumberFormat="1" applyBorder="1"/>
    <xf numFmtId="164" fontId="0" fillId="0" borderId="54" xfId="0" applyNumberFormat="1" applyBorder="1"/>
    <xf numFmtId="164" fontId="0" fillId="0" borderId="55" xfId="0" applyNumberFormat="1" applyBorder="1"/>
    <xf numFmtId="0" fontId="0" fillId="0" borderId="56" xfId="0" applyBorder="1"/>
    <xf numFmtId="0" fontId="0" fillId="0" borderId="57" xfId="0" applyBorder="1"/>
    <xf numFmtId="164" fontId="0" fillId="0" borderId="58" xfId="0" applyNumberFormat="1" applyBorder="1"/>
    <xf numFmtId="164" fontId="0" fillId="0" borderId="59" xfId="0" applyNumberFormat="1" applyBorder="1"/>
    <xf numFmtId="164" fontId="0" fillId="0" borderId="60" xfId="0" applyNumberFormat="1" applyBorder="1"/>
    <xf numFmtId="0" fontId="0" fillId="0" borderId="61" xfId="0" applyBorder="1"/>
    <xf numFmtId="0" fontId="0" fillId="0" borderId="62" xfId="0" applyBorder="1"/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 Water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Normality!$K$6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Normality!$L$5:$O$5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Normality!$L$6:$O$6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7-4911-94D6-260DBA4D5D9F}"/>
            </c:ext>
          </c:extLst>
        </c:ser>
        <c:ser>
          <c:idx val="1"/>
          <c:order val="1"/>
          <c:tx>
            <c:strRef>
              <c:f>Normality!$K$7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Normality!$L$5:$O$5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Normality!$L$7:$O$7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7-4911-94D6-260DBA4D5D9F}"/>
            </c:ext>
          </c:extLst>
        </c:ser>
        <c:ser>
          <c:idx val="2"/>
          <c:order val="2"/>
          <c:tx>
            <c:strRef>
              <c:f>Normality!$K$8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Normality!$L$5:$O$5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Normality!$L$8:$O$8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7-4911-94D6-260DBA4D5D9F}"/>
            </c:ext>
          </c:extLst>
        </c:ser>
        <c:ser>
          <c:idx val="3"/>
          <c:order val="3"/>
          <c:tx>
            <c:strRef>
              <c:f>Normality!$K$9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Normality!$L$10:$O$10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Normality!$L$5:$O$5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Normality!$L$9:$O$9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7-4911-94D6-260DBA4D5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387856"/>
        <c:axId val="587385504"/>
      </c:barChart>
      <c:catAx>
        <c:axId val="5873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385504"/>
        <c:crosses val="autoZero"/>
        <c:auto val="1"/>
        <c:lblAlgn val="ctr"/>
        <c:lblOffset val="100"/>
        <c:noMultiLvlLbl val="0"/>
      </c:catAx>
      <c:valAx>
        <c:axId val="587385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7387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'Normality 2'!$Q$4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'Normality 2'!$R$3:$U$3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2'!$R$4:$U$4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A-4383-ACAB-68284A0F7658}"/>
            </c:ext>
          </c:extLst>
        </c:ser>
        <c:ser>
          <c:idx val="1"/>
          <c:order val="1"/>
          <c:tx>
            <c:strRef>
              <c:f>'Normality 2'!$Q$5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'Normality 2'!$R$3:$U$3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2'!$R$5:$U$5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A-4383-ACAB-68284A0F7658}"/>
            </c:ext>
          </c:extLst>
        </c:ser>
        <c:ser>
          <c:idx val="2"/>
          <c:order val="2"/>
          <c:tx>
            <c:strRef>
              <c:f>'Normality 2'!$Q$6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'Normality 2'!$R$3:$U$3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2'!$R$6:$U$6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FA-4383-ACAB-68284A0F7658}"/>
            </c:ext>
          </c:extLst>
        </c:ser>
        <c:ser>
          <c:idx val="3"/>
          <c:order val="3"/>
          <c:tx>
            <c:strRef>
              <c:f>'Normality 2'!$Q$7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'Normality 2'!$R$8:$U$8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'Normality 2'!$R$3:$U$3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2'!$R$7:$U$7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FA-4383-ACAB-68284A0F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4163192"/>
        <c:axId val="585042048"/>
      </c:barChart>
      <c:catAx>
        <c:axId val="594163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5042048"/>
        <c:crosses val="autoZero"/>
        <c:auto val="1"/>
        <c:lblAlgn val="ctr"/>
        <c:lblOffset val="100"/>
        <c:noMultiLvlLbl val="0"/>
      </c:catAx>
      <c:valAx>
        <c:axId val="585042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4163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'Normality 2'!$Q$27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'Normality 2'!$R$26:$U$26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2'!$R$27:$U$27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D-4ACB-B0A2-46038B081EF4}"/>
            </c:ext>
          </c:extLst>
        </c:ser>
        <c:ser>
          <c:idx val="1"/>
          <c:order val="1"/>
          <c:tx>
            <c:strRef>
              <c:f>'Normality 2'!$Q$28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'Normality 2'!$R$26:$U$26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2'!$R$28:$U$28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7D-4ACB-B0A2-46038B081EF4}"/>
            </c:ext>
          </c:extLst>
        </c:ser>
        <c:ser>
          <c:idx val="2"/>
          <c:order val="2"/>
          <c:tx>
            <c:strRef>
              <c:f>'Normality 2'!$Q$29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'Normality 2'!$R$26:$U$26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2'!$R$29:$U$29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7D-4ACB-B0A2-46038B081EF4}"/>
            </c:ext>
          </c:extLst>
        </c:ser>
        <c:ser>
          <c:idx val="3"/>
          <c:order val="3"/>
          <c:tx>
            <c:strRef>
              <c:f>'Normality 2'!$Q$30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'Normality 2'!$R$31:$U$31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'Normality 2'!$R$26:$U$26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2'!$R$30:$U$30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7D-4ACB-B0A2-46038B081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5041656"/>
        <c:axId val="585043224"/>
      </c:barChart>
      <c:catAx>
        <c:axId val="585041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5043224"/>
        <c:crosses val="autoZero"/>
        <c:auto val="1"/>
        <c:lblAlgn val="ctr"/>
        <c:lblOffset val="100"/>
        <c:noMultiLvlLbl val="0"/>
      </c:catAx>
      <c:valAx>
        <c:axId val="585043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5041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'Normality 2'!$Q$50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'Normality 2'!$R$49:$U$49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2'!$R$50:$U$50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5-40AE-9A26-162ED190E75C}"/>
            </c:ext>
          </c:extLst>
        </c:ser>
        <c:ser>
          <c:idx val="1"/>
          <c:order val="1"/>
          <c:tx>
            <c:strRef>
              <c:f>'Normality 2'!$Q$51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'Normality 2'!$R$49:$U$49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2'!$R$51:$U$51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A5-40AE-9A26-162ED190E75C}"/>
            </c:ext>
          </c:extLst>
        </c:ser>
        <c:ser>
          <c:idx val="2"/>
          <c:order val="2"/>
          <c:tx>
            <c:strRef>
              <c:f>'Normality 2'!$Q$52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'Normality 2'!$R$49:$U$49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2'!$R$52:$U$52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A5-40AE-9A26-162ED190E75C}"/>
            </c:ext>
          </c:extLst>
        </c:ser>
        <c:ser>
          <c:idx val="3"/>
          <c:order val="3"/>
          <c:tx>
            <c:strRef>
              <c:f>'Normality 2'!$Q$53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'Normality 2'!$R$54:$U$54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'Normality 2'!$R$49:$U$49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'Normality 2'!$R$53:$U$53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A5-40AE-9A26-162ED190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5042832"/>
        <c:axId val="585043616"/>
      </c:barChart>
      <c:catAx>
        <c:axId val="585042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5043616"/>
        <c:crosses val="autoZero"/>
        <c:auto val="1"/>
        <c:lblAlgn val="ctr"/>
        <c:lblOffset val="100"/>
        <c:noMultiLvlLbl val="0"/>
      </c:catAx>
      <c:valAx>
        <c:axId val="585043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5042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Outliers!$K$4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Outliers!$L$3:$O$3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Outliers!$L$4:$O$4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F-4477-8483-5738150A7F8D}"/>
            </c:ext>
          </c:extLst>
        </c:ser>
        <c:ser>
          <c:idx val="1"/>
          <c:order val="1"/>
          <c:tx>
            <c:strRef>
              <c:f>Outliers!$K$5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Outliers!$L$3:$O$3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Outliers!$L$5:$O$5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F-4477-8483-5738150A7F8D}"/>
            </c:ext>
          </c:extLst>
        </c:ser>
        <c:ser>
          <c:idx val="2"/>
          <c:order val="2"/>
          <c:tx>
            <c:strRef>
              <c:f>Outliers!$K$6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Outliers!$L$3:$O$3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Outliers!$L$6:$O$6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F-4477-8483-5738150A7F8D}"/>
            </c:ext>
          </c:extLst>
        </c:ser>
        <c:ser>
          <c:idx val="3"/>
          <c:order val="3"/>
          <c:tx>
            <c:strRef>
              <c:f>Outliers!$K$7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Outliers!$L$8:$O$8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Outliers!$L$3:$O$3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Outliers!$L$7:$O$7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F-4477-8483-5738150A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5044400"/>
        <c:axId val="585044792"/>
      </c:barChart>
      <c:catAx>
        <c:axId val="585044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5044792"/>
        <c:crosses val="autoZero"/>
        <c:auto val="1"/>
        <c:lblAlgn val="ctr"/>
        <c:lblOffset val="100"/>
        <c:noMultiLvlLbl val="0"/>
      </c:catAx>
      <c:valAx>
        <c:axId val="585044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5044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 Yield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Normality!$K$20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Normality!$L$19:$O$19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Normality!$L$20:$O$20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2-4C18-AEDE-46D3F39681C9}"/>
            </c:ext>
          </c:extLst>
        </c:ser>
        <c:ser>
          <c:idx val="1"/>
          <c:order val="1"/>
          <c:tx>
            <c:strRef>
              <c:f>Normality!$K$21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Normality!$L$19:$O$19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Normality!$L$21:$O$21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2-4C18-AEDE-46D3F39681C9}"/>
            </c:ext>
          </c:extLst>
        </c:ser>
        <c:ser>
          <c:idx val="2"/>
          <c:order val="2"/>
          <c:tx>
            <c:strRef>
              <c:f>Normality!$K$22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Normality!$L$19:$O$19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Normality!$L$22:$O$22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2-4C18-AEDE-46D3F39681C9}"/>
            </c:ext>
          </c:extLst>
        </c:ser>
        <c:ser>
          <c:idx val="3"/>
          <c:order val="3"/>
          <c:tx>
            <c:strRef>
              <c:f>Normality!$K$23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Normality!$L$24:$O$24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Normality!$L$19:$O$19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Normality!$L$23:$O$23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E2-4C18-AEDE-46D3F3968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386680"/>
        <c:axId val="587387464"/>
      </c:barChart>
      <c:catAx>
        <c:axId val="587386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7387464"/>
        <c:crosses val="autoZero"/>
        <c:auto val="1"/>
        <c:lblAlgn val="ctr"/>
        <c:lblOffset val="100"/>
        <c:noMultiLvlLbl val="0"/>
      </c:catAx>
      <c:valAx>
        <c:axId val="587387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7386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 Herbicide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Normality!$K$34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numRef>
              <c:f>Normality!$L$33:$O$33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Normality!$L$34:$O$34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8-46B7-B8A3-1FB89EA480F9}"/>
            </c:ext>
          </c:extLst>
        </c:ser>
        <c:ser>
          <c:idx val="1"/>
          <c:order val="1"/>
          <c:tx>
            <c:strRef>
              <c:f>Normality!$K$35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numRef>
              <c:f>Normality!$L$33:$O$33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Normality!$L$35:$O$35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8-46B7-B8A3-1FB89EA480F9}"/>
            </c:ext>
          </c:extLst>
        </c:ser>
        <c:ser>
          <c:idx val="2"/>
          <c:order val="2"/>
          <c:tx>
            <c:strRef>
              <c:f>Normality!$K$36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numRef>
              <c:f>Normality!$L$33:$O$33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Normality!$L$36:$O$36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F8-46B7-B8A3-1FB89EA480F9}"/>
            </c:ext>
          </c:extLst>
        </c:ser>
        <c:ser>
          <c:idx val="3"/>
          <c:order val="3"/>
          <c:tx>
            <c:strRef>
              <c:f>Normality!$K$37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Normality!$L$38:$O$38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</c:errBars>
          <c:cat>
            <c:numRef>
              <c:f>Normality!$L$33:$O$33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Normality!$L$37:$O$37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F8-46B7-B8A3-1FB89EA48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386288"/>
        <c:axId val="592702584"/>
      </c:barChart>
      <c:catAx>
        <c:axId val="587386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92702584"/>
        <c:crosses val="autoZero"/>
        <c:auto val="1"/>
        <c:lblAlgn val="ctr"/>
        <c:lblOffset val="100"/>
        <c:noMultiLvlLbl val="0"/>
      </c:catAx>
      <c:valAx>
        <c:axId val="592702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7386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Yield-Water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Normality!$B$4:$B$35</c:f>
              <c:numCache>
                <c:formatCode>0.0</c:formatCode>
                <c:ptCount val="32"/>
                <c:pt idx="0">
                  <c:v>76.7</c:v>
                </c:pt>
                <c:pt idx="1">
                  <c:v>60.5</c:v>
                </c:pt>
                <c:pt idx="2">
                  <c:v>96.1</c:v>
                </c:pt>
                <c:pt idx="3">
                  <c:v>88.1</c:v>
                </c:pt>
                <c:pt idx="4">
                  <c:v>50.2</c:v>
                </c:pt>
                <c:pt idx="5">
                  <c:v>55</c:v>
                </c:pt>
                <c:pt idx="6">
                  <c:v>65.400000000000006</c:v>
                </c:pt>
                <c:pt idx="7">
                  <c:v>65.7</c:v>
                </c:pt>
                <c:pt idx="8">
                  <c:v>67.3</c:v>
                </c:pt>
                <c:pt idx="9">
                  <c:v>61.3</c:v>
                </c:pt>
                <c:pt idx="10">
                  <c:v>58.2</c:v>
                </c:pt>
                <c:pt idx="11">
                  <c:v>76.900000000000006</c:v>
                </c:pt>
                <c:pt idx="12">
                  <c:v>66.900000000000006</c:v>
                </c:pt>
                <c:pt idx="13">
                  <c:v>55.4</c:v>
                </c:pt>
                <c:pt idx="14">
                  <c:v>50.5</c:v>
                </c:pt>
                <c:pt idx="15">
                  <c:v>64.099999999999994</c:v>
                </c:pt>
                <c:pt idx="16">
                  <c:v>62.8</c:v>
                </c:pt>
                <c:pt idx="17">
                  <c:v>45</c:v>
                </c:pt>
                <c:pt idx="18">
                  <c:v>47.8</c:v>
                </c:pt>
                <c:pt idx="19">
                  <c:v>75.599999999999994</c:v>
                </c:pt>
                <c:pt idx="20">
                  <c:v>46.6</c:v>
                </c:pt>
                <c:pt idx="21">
                  <c:v>50.6</c:v>
                </c:pt>
                <c:pt idx="22">
                  <c:v>45.7</c:v>
                </c:pt>
                <c:pt idx="23">
                  <c:v>68.400000000000006</c:v>
                </c:pt>
                <c:pt idx="24">
                  <c:v>52.5</c:v>
                </c:pt>
                <c:pt idx="25">
                  <c:v>80</c:v>
                </c:pt>
                <c:pt idx="26">
                  <c:v>54.7</c:v>
                </c:pt>
                <c:pt idx="27">
                  <c:v>63.5</c:v>
                </c:pt>
                <c:pt idx="28">
                  <c:v>46.3</c:v>
                </c:pt>
                <c:pt idx="29">
                  <c:v>61.5</c:v>
                </c:pt>
                <c:pt idx="30">
                  <c:v>62.9</c:v>
                </c:pt>
                <c:pt idx="31">
                  <c:v>49.3</c:v>
                </c:pt>
              </c:numCache>
            </c:numRef>
          </c:xVal>
          <c:yVal>
            <c:numRef>
              <c:f>Normality!$C$4:$C$35</c:f>
              <c:numCache>
                <c:formatCode>0.0</c:formatCode>
                <c:ptCount val="32"/>
                <c:pt idx="0">
                  <c:v>29.5</c:v>
                </c:pt>
                <c:pt idx="1">
                  <c:v>32.1</c:v>
                </c:pt>
                <c:pt idx="2">
                  <c:v>40.700000000000003</c:v>
                </c:pt>
                <c:pt idx="3">
                  <c:v>45.1</c:v>
                </c:pt>
                <c:pt idx="4">
                  <c:v>34.1</c:v>
                </c:pt>
                <c:pt idx="5">
                  <c:v>31.1</c:v>
                </c:pt>
                <c:pt idx="6">
                  <c:v>21.6</c:v>
                </c:pt>
                <c:pt idx="7">
                  <c:v>27.7</c:v>
                </c:pt>
                <c:pt idx="8">
                  <c:v>48.3</c:v>
                </c:pt>
                <c:pt idx="9">
                  <c:v>28.9</c:v>
                </c:pt>
                <c:pt idx="10">
                  <c:v>42.5</c:v>
                </c:pt>
                <c:pt idx="11">
                  <c:v>20.399999999999999</c:v>
                </c:pt>
                <c:pt idx="12">
                  <c:v>23.9</c:v>
                </c:pt>
                <c:pt idx="13">
                  <c:v>29.1</c:v>
                </c:pt>
                <c:pt idx="14">
                  <c:v>18</c:v>
                </c:pt>
                <c:pt idx="15">
                  <c:v>14.5</c:v>
                </c:pt>
                <c:pt idx="16">
                  <c:v>25.9</c:v>
                </c:pt>
                <c:pt idx="17">
                  <c:v>15.9</c:v>
                </c:pt>
                <c:pt idx="18">
                  <c:v>36.1</c:v>
                </c:pt>
                <c:pt idx="19">
                  <c:v>27.7</c:v>
                </c:pt>
                <c:pt idx="20">
                  <c:v>46.9</c:v>
                </c:pt>
                <c:pt idx="21">
                  <c:v>29.7</c:v>
                </c:pt>
                <c:pt idx="22">
                  <c:v>27.6</c:v>
                </c:pt>
                <c:pt idx="23">
                  <c:v>35.299999999999997</c:v>
                </c:pt>
                <c:pt idx="24">
                  <c:v>39</c:v>
                </c:pt>
                <c:pt idx="25">
                  <c:v>54.2</c:v>
                </c:pt>
                <c:pt idx="26">
                  <c:v>32.1</c:v>
                </c:pt>
                <c:pt idx="27">
                  <c:v>25.6</c:v>
                </c:pt>
                <c:pt idx="28">
                  <c:v>31.8</c:v>
                </c:pt>
                <c:pt idx="29">
                  <c:v>16.8</c:v>
                </c:pt>
                <c:pt idx="30">
                  <c:v>25.8</c:v>
                </c:pt>
                <c:pt idx="31">
                  <c:v>39.4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DC-4DD0-99A4-98188A7ED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02192"/>
        <c:axId val="592703760"/>
      </c:scatterChart>
      <c:valAx>
        <c:axId val="59270219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592703760"/>
        <c:crosses val="autoZero"/>
        <c:crossBetween val="midCat"/>
      </c:valAx>
      <c:valAx>
        <c:axId val="5927037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592702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Water-Herbicide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Normality!$C$50:$C$81</c:f>
              <c:numCache>
                <c:formatCode>0.0</c:formatCode>
                <c:ptCount val="32"/>
                <c:pt idx="0">
                  <c:v>29.5</c:v>
                </c:pt>
                <c:pt idx="1">
                  <c:v>32.1</c:v>
                </c:pt>
                <c:pt idx="2">
                  <c:v>40.700000000000003</c:v>
                </c:pt>
                <c:pt idx="3">
                  <c:v>45.1</c:v>
                </c:pt>
                <c:pt idx="4">
                  <c:v>34.1</c:v>
                </c:pt>
                <c:pt idx="5">
                  <c:v>31.1</c:v>
                </c:pt>
                <c:pt idx="6">
                  <c:v>21.6</c:v>
                </c:pt>
                <c:pt idx="7">
                  <c:v>27.7</c:v>
                </c:pt>
                <c:pt idx="8">
                  <c:v>48.3</c:v>
                </c:pt>
                <c:pt idx="9">
                  <c:v>28.9</c:v>
                </c:pt>
                <c:pt idx="10">
                  <c:v>42.5</c:v>
                </c:pt>
                <c:pt idx="11">
                  <c:v>20.399999999999999</c:v>
                </c:pt>
                <c:pt idx="12">
                  <c:v>23.9</c:v>
                </c:pt>
                <c:pt idx="13">
                  <c:v>29.1</c:v>
                </c:pt>
                <c:pt idx="14">
                  <c:v>18</c:v>
                </c:pt>
                <c:pt idx="15">
                  <c:v>14.5</c:v>
                </c:pt>
                <c:pt idx="16">
                  <c:v>25.9</c:v>
                </c:pt>
                <c:pt idx="17">
                  <c:v>15.9</c:v>
                </c:pt>
                <c:pt idx="18">
                  <c:v>36.1</c:v>
                </c:pt>
                <c:pt idx="19">
                  <c:v>27.7</c:v>
                </c:pt>
                <c:pt idx="20">
                  <c:v>46.9</c:v>
                </c:pt>
                <c:pt idx="21">
                  <c:v>29.7</c:v>
                </c:pt>
                <c:pt idx="22">
                  <c:v>27.6</c:v>
                </c:pt>
                <c:pt idx="23">
                  <c:v>35.299999999999997</c:v>
                </c:pt>
                <c:pt idx="24">
                  <c:v>39</c:v>
                </c:pt>
                <c:pt idx="25">
                  <c:v>54.2</c:v>
                </c:pt>
                <c:pt idx="26">
                  <c:v>32.1</c:v>
                </c:pt>
                <c:pt idx="27">
                  <c:v>25.6</c:v>
                </c:pt>
                <c:pt idx="28">
                  <c:v>31.8</c:v>
                </c:pt>
                <c:pt idx="29">
                  <c:v>16.8</c:v>
                </c:pt>
                <c:pt idx="30">
                  <c:v>25.8</c:v>
                </c:pt>
                <c:pt idx="31">
                  <c:v>39.4</c:v>
                </c:pt>
              </c:numCache>
            </c:numRef>
          </c:xVal>
          <c:yVal>
            <c:numRef>
              <c:f>Normality!$D$50:$D$81</c:f>
              <c:numCache>
                <c:formatCode>0.0</c:formatCode>
                <c:ptCount val="32"/>
                <c:pt idx="0">
                  <c:v>7.5</c:v>
                </c:pt>
                <c:pt idx="1">
                  <c:v>6.3</c:v>
                </c:pt>
                <c:pt idx="2">
                  <c:v>4.2</c:v>
                </c:pt>
                <c:pt idx="3">
                  <c:v>4.9000000000000004</c:v>
                </c:pt>
                <c:pt idx="4">
                  <c:v>11.7</c:v>
                </c:pt>
                <c:pt idx="5">
                  <c:v>6.9</c:v>
                </c:pt>
                <c:pt idx="6">
                  <c:v>4.3</c:v>
                </c:pt>
                <c:pt idx="7">
                  <c:v>5.3</c:v>
                </c:pt>
                <c:pt idx="8">
                  <c:v>5.5</c:v>
                </c:pt>
                <c:pt idx="9">
                  <c:v>6.9</c:v>
                </c:pt>
                <c:pt idx="10">
                  <c:v>4.8</c:v>
                </c:pt>
                <c:pt idx="11">
                  <c:v>3</c:v>
                </c:pt>
                <c:pt idx="12">
                  <c:v>1.1000000000000001</c:v>
                </c:pt>
                <c:pt idx="13">
                  <c:v>5</c:v>
                </c:pt>
                <c:pt idx="14">
                  <c:v>4.8</c:v>
                </c:pt>
                <c:pt idx="15">
                  <c:v>3.7</c:v>
                </c:pt>
                <c:pt idx="16">
                  <c:v>2.9</c:v>
                </c:pt>
                <c:pt idx="17">
                  <c:v>1.2</c:v>
                </c:pt>
                <c:pt idx="18">
                  <c:v>4.0999999999999996</c:v>
                </c:pt>
                <c:pt idx="19">
                  <c:v>6.3</c:v>
                </c:pt>
                <c:pt idx="20">
                  <c:v>3.6</c:v>
                </c:pt>
                <c:pt idx="21">
                  <c:v>4.7</c:v>
                </c:pt>
                <c:pt idx="22">
                  <c:v>6.2</c:v>
                </c:pt>
                <c:pt idx="23">
                  <c:v>1.9</c:v>
                </c:pt>
                <c:pt idx="24">
                  <c:v>3.1</c:v>
                </c:pt>
                <c:pt idx="25">
                  <c:v>4</c:v>
                </c:pt>
                <c:pt idx="26">
                  <c:v>5.7</c:v>
                </c:pt>
                <c:pt idx="27">
                  <c:v>3</c:v>
                </c:pt>
                <c:pt idx="28">
                  <c:v>7.4</c:v>
                </c:pt>
                <c:pt idx="29">
                  <c:v>1.9</c:v>
                </c:pt>
                <c:pt idx="30">
                  <c:v>2.4</c:v>
                </c:pt>
                <c:pt idx="31">
                  <c:v>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ED-451B-88B3-F579279B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02976"/>
        <c:axId val="592701016"/>
      </c:scatterChart>
      <c:valAx>
        <c:axId val="59270297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592701016"/>
        <c:crosses val="autoZero"/>
        <c:crossBetween val="midCat"/>
      </c:valAx>
      <c:valAx>
        <c:axId val="5927010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592702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Yield-Herbicide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Normality!$B$50:$B$81</c:f>
              <c:numCache>
                <c:formatCode>0.0</c:formatCode>
                <c:ptCount val="32"/>
                <c:pt idx="0">
                  <c:v>76.7</c:v>
                </c:pt>
                <c:pt idx="1">
                  <c:v>60.5</c:v>
                </c:pt>
                <c:pt idx="2">
                  <c:v>96.1</c:v>
                </c:pt>
                <c:pt idx="3">
                  <c:v>88.1</c:v>
                </c:pt>
                <c:pt idx="4">
                  <c:v>50.2</c:v>
                </c:pt>
                <c:pt idx="5">
                  <c:v>55</c:v>
                </c:pt>
                <c:pt idx="6">
                  <c:v>65.400000000000006</c:v>
                </c:pt>
                <c:pt idx="7">
                  <c:v>65.7</c:v>
                </c:pt>
                <c:pt idx="8">
                  <c:v>67.3</c:v>
                </c:pt>
                <c:pt idx="9">
                  <c:v>61.3</c:v>
                </c:pt>
                <c:pt idx="10">
                  <c:v>58.2</c:v>
                </c:pt>
                <c:pt idx="11">
                  <c:v>76.900000000000006</c:v>
                </c:pt>
                <c:pt idx="12">
                  <c:v>66.900000000000006</c:v>
                </c:pt>
                <c:pt idx="13">
                  <c:v>55.4</c:v>
                </c:pt>
                <c:pt idx="14">
                  <c:v>50.5</c:v>
                </c:pt>
                <c:pt idx="15">
                  <c:v>64.099999999999994</c:v>
                </c:pt>
                <c:pt idx="16">
                  <c:v>62.8</c:v>
                </c:pt>
                <c:pt idx="17">
                  <c:v>45</c:v>
                </c:pt>
                <c:pt idx="18">
                  <c:v>47.8</c:v>
                </c:pt>
                <c:pt idx="19">
                  <c:v>75.599999999999994</c:v>
                </c:pt>
                <c:pt idx="20">
                  <c:v>46.6</c:v>
                </c:pt>
                <c:pt idx="21">
                  <c:v>50.6</c:v>
                </c:pt>
                <c:pt idx="22">
                  <c:v>45.7</c:v>
                </c:pt>
                <c:pt idx="23">
                  <c:v>68.400000000000006</c:v>
                </c:pt>
                <c:pt idx="24">
                  <c:v>52.5</c:v>
                </c:pt>
                <c:pt idx="25">
                  <c:v>80</c:v>
                </c:pt>
                <c:pt idx="26">
                  <c:v>54.7</c:v>
                </c:pt>
                <c:pt idx="27">
                  <c:v>63.5</c:v>
                </c:pt>
                <c:pt idx="28">
                  <c:v>46.3</c:v>
                </c:pt>
                <c:pt idx="29">
                  <c:v>61.5</c:v>
                </c:pt>
                <c:pt idx="30">
                  <c:v>62.9</c:v>
                </c:pt>
                <c:pt idx="31">
                  <c:v>49.3</c:v>
                </c:pt>
              </c:numCache>
            </c:numRef>
          </c:xVal>
          <c:yVal>
            <c:numRef>
              <c:f>Normality!$D$50:$D$81</c:f>
              <c:numCache>
                <c:formatCode>0.0</c:formatCode>
                <c:ptCount val="32"/>
                <c:pt idx="0">
                  <c:v>7.5</c:v>
                </c:pt>
                <c:pt idx="1">
                  <c:v>6.3</c:v>
                </c:pt>
                <c:pt idx="2">
                  <c:v>4.2</c:v>
                </c:pt>
                <c:pt idx="3">
                  <c:v>4.9000000000000004</c:v>
                </c:pt>
                <c:pt idx="4">
                  <c:v>11.7</c:v>
                </c:pt>
                <c:pt idx="5">
                  <c:v>6.9</c:v>
                </c:pt>
                <c:pt idx="6">
                  <c:v>4.3</c:v>
                </c:pt>
                <c:pt idx="7">
                  <c:v>5.3</c:v>
                </c:pt>
                <c:pt idx="8">
                  <c:v>5.5</c:v>
                </c:pt>
                <c:pt idx="9">
                  <c:v>6.9</c:v>
                </c:pt>
                <c:pt idx="10">
                  <c:v>4.8</c:v>
                </c:pt>
                <c:pt idx="11">
                  <c:v>3</c:v>
                </c:pt>
                <c:pt idx="12">
                  <c:v>1.1000000000000001</c:v>
                </c:pt>
                <c:pt idx="13">
                  <c:v>5</c:v>
                </c:pt>
                <c:pt idx="14">
                  <c:v>4.8</c:v>
                </c:pt>
                <c:pt idx="15">
                  <c:v>3.7</c:v>
                </c:pt>
                <c:pt idx="16">
                  <c:v>2.9</c:v>
                </c:pt>
                <c:pt idx="17">
                  <c:v>1.2</c:v>
                </c:pt>
                <c:pt idx="18">
                  <c:v>4.0999999999999996</c:v>
                </c:pt>
                <c:pt idx="19">
                  <c:v>6.3</c:v>
                </c:pt>
                <c:pt idx="20">
                  <c:v>3.6</c:v>
                </c:pt>
                <c:pt idx="21">
                  <c:v>4.7</c:v>
                </c:pt>
                <c:pt idx="22">
                  <c:v>6.2</c:v>
                </c:pt>
                <c:pt idx="23">
                  <c:v>1.9</c:v>
                </c:pt>
                <c:pt idx="24">
                  <c:v>3.1</c:v>
                </c:pt>
                <c:pt idx="25">
                  <c:v>4</c:v>
                </c:pt>
                <c:pt idx="26">
                  <c:v>5.7</c:v>
                </c:pt>
                <c:pt idx="27">
                  <c:v>3</c:v>
                </c:pt>
                <c:pt idx="28">
                  <c:v>7.4</c:v>
                </c:pt>
                <c:pt idx="29">
                  <c:v>1.9</c:v>
                </c:pt>
                <c:pt idx="30">
                  <c:v>2.4</c:v>
                </c:pt>
                <c:pt idx="31">
                  <c:v>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4A-4960-8537-D0B1B317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04544"/>
        <c:axId val="592701408"/>
      </c:scatterChart>
      <c:valAx>
        <c:axId val="59270454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592701408"/>
        <c:crosses val="autoZero"/>
        <c:crossBetween val="midCat"/>
      </c:valAx>
      <c:valAx>
        <c:axId val="5927014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592704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Normality!$AA$10:$AA$41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xVal>
          <c:yVal>
            <c:numRef>
              <c:f>Normality!$AB$10:$AB$41</c:f>
              <c:numCache>
                <c:formatCode>General</c:formatCode>
                <c:ptCount val="32"/>
                <c:pt idx="0">
                  <c:v>-2.1538746940614555</c:v>
                </c:pt>
                <c:pt idx="1">
                  <c:v>-1.6759397227734436</c:v>
                </c:pt>
                <c:pt idx="2">
                  <c:v>-1.4177971379962682</c:v>
                </c:pt>
                <c:pt idx="3">
                  <c:v>-1.229858759216589</c:v>
                </c:pt>
                <c:pt idx="4">
                  <c:v>-1.0775155670402805</c:v>
                </c:pt>
                <c:pt idx="5">
                  <c:v>-0.94678175630104722</c:v>
                </c:pt>
                <c:pt idx="6">
                  <c:v>-0.83051087820540004</c:v>
                </c:pt>
                <c:pt idx="7">
                  <c:v>-0.72451438349236563</c:v>
                </c:pt>
                <c:pt idx="8">
                  <c:v>-0.62609901234642129</c:v>
                </c:pt>
                <c:pt idx="9">
                  <c:v>-0.5334097062412807</c:v>
                </c:pt>
                <c:pt idx="10">
                  <c:v>-0.44509652498551644</c:v>
                </c:pt>
                <c:pt idx="11">
                  <c:v>-0.36012989178956933</c:v>
                </c:pt>
                <c:pt idx="12">
                  <c:v>-0.27769043982157676</c:v>
                </c:pt>
                <c:pt idx="13">
                  <c:v>-0.19709908429431236</c:v>
                </c:pt>
                <c:pt idx="14">
                  <c:v>-0.11776987457909528</c:v>
                </c:pt>
                <c:pt idx="15">
                  <c:v>-3.9176085503097632E-2</c:v>
                </c:pt>
                <c:pt idx="16">
                  <c:v>3.9176085503097632E-2</c:v>
                </c:pt>
                <c:pt idx="17">
                  <c:v>0.11776987457909528</c:v>
                </c:pt>
                <c:pt idx="18">
                  <c:v>0.19709908429431236</c:v>
                </c:pt>
                <c:pt idx="19">
                  <c:v>0.27769043982157676</c:v>
                </c:pt>
                <c:pt idx="20">
                  <c:v>0.36012989178956933</c:v>
                </c:pt>
                <c:pt idx="21">
                  <c:v>0.44509652498551644</c:v>
                </c:pt>
                <c:pt idx="22">
                  <c:v>0.5334097062412807</c:v>
                </c:pt>
                <c:pt idx="23">
                  <c:v>0.62609901234642129</c:v>
                </c:pt>
                <c:pt idx="24">
                  <c:v>0.72451438349236563</c:v>
                </c:pt>
                <c:pt idx="25">
                  <c:v>0.83051087820540004</c:v>
                </c:pt>
                <c:pt idx="26">
                  <c:v>0.94678175630104722</c:v>
                </c:pt>
                <c:pt idx="27">
                  <c:v>1.0775155670402805</c:v>
                </c:pt>
                <c:pt idx="28">
                  <c:v>1.229858759216589</c:v>
                </c:pt>
                <c:pt idx="29">
                  <c:v>1.4177971379962682</c:v>
                </c:pt>
                <c:pt idx="30">
                  <c:v>1.6759397227734436</c:v>
                </c:pt>
                <c:pt idx="31">
                  <c:v>2.1538746940614555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23-4974-AD1B-77D7FD1C8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64760"/>
        <c:axId val="594162800"/>
      </c:scatterChart>
      <c:valAx>
        <c:axId val="594164760"/>
        <c:scaling>
          <c:orientation val="minMax"/>
          <c:min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4162800"/>
        <c:crosses val="autoZero"/>
        <c:crossBetween val="midCat"/>
      </c:valAx>
      <c:valAx>
        <c:axId val="594162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4164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Water x Clay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Normality!$AN$8:$AN$15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Normality!$AO$8:$AO$15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5E-4726-B5F5-F72ED0198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63976"/>
        <c:axId val="594164368"/>
      </c:scatterChart>
      <c:valAx>
        <c:axId val="594163976"/>
        <c:scaling>
          <c:orientation val="minMax"/>
          <c:min val="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4164368"/>
        <c:crosses val="autoZero"/>
        <c:crossBetween val="midCat"/>
      </c:valAx>
      <c:valAx>
        <c:axId val="594164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4163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Normality!$B$4:$B$35</c:f>
              <c:numCache>
                <c:formatCode>0.0</c:formatCode>
                <c:ptCount val="32"/>
                <c:pt idx="0">
                  <c:v>76.7</c:v>
                </c:pt>
                <c:pt idx="1">
                  <c:v>60.5</c:v>
                </c:pt>
                <c:pt idx="2">
                  <c:v>96.1</c:v>
                </c:pt>
                <c:pt idx="3">
                  <c:v>88.1</c:v>
                </c:pt>
                <c:pt idx="4">
                  <c:v>50.2</c:v>
                </c:pt>
                <c:pt idx="5">
                  <c:v>55</c:v>
                </c:pt>
                <c:pt idx="6">
                  <c:v>65.400000000000006</c:v>
                </c:pt>
                <c:pt idx="7">
                  <c:v>65.7</c:v>
                </c:pt>
                <c:pt idx="8">
                  <c:v>67.3</c:v>
                </c:pt>
                <c:pt idx="9">
                  <c:v>61.3</c:v>
                </c:pt>
                <c:pt idx="10">
                  <c:v>58.2</c:v>
                </c:pt>
                <c:pt idx="11">
                  <c:v>76.900000000000006</c:v>
                </c:pt>
                <c:pt idx="12">
                  <c:v>66.900000000000006</c:v>
                </c:pt>
                <c:pt idx="13">
                  <c:v>55.4</c:v>
                </c:pt>
                <c:pt idx="14">
                  <c:v>50.5</c:v>
                </c:pt>
                <c:pt idx="15">
                  <c:v>64.099999999999994</c:v>
                </c:pt>
                <c:pt idx="16">
                  <c:v>62.8</c:v>
                </c:pt>
                <c:pt idx="17">
                  <c:v>45</c:v>
                </c:pt>
                <c:pt idx="18">
                  <c:v>47.8</c:v>
                </c:pt>
                <c:pt idx="19">
                  <c:v>75.599999999999994</c:v>
                </c:pt>
                <c:pt idx="20">
                  <c:v>46.6</c:v>
                </c:pt>
                <c:pt idx="21">
                  <c:v>50.6</c:v>
                </c:pt>
                <c:pt idx="22">
                  <c:v>45.7</c:v>
                </c:pt>
                <c:pt idx="23">
                  <c:v>68.400000000000006</c:v>
                </c:pt>
                <c:pt idx="24">
                  <c:v>52.5</c:v>
                </c:pt>
                <c:pt idx="25">
                  <c:v>80</c:v>
                </c:pt>
                <c:pt idx="26">
                  <c:v>54.7</c:v>
                </c:pt>
                <c:pt idx="27">
                  <c:v>63.5</c:v>
                </c:pt>
                <c:pt idx="28">
                  <c:v>46.3</c:v>
                </c:pt>
                <c:pt idx="29">
                  <c:v>61.5</c:v>
                </c:pt>
                <c:pt idx="30">
                  <c:v>62.9</c:v>
                </c:pt>
                <c:pt idx="31">
                  <c:v>49.3</c:v>
                </c:pt>
              </c:numCache>
            </c:numRef>
          </c:xVal>
          <c:yVal>
            <c:numRef>
              <c:f>Normality!$C$4:$C$35</c:f>
              <c:numCache>
                <c:formatCode>0.0</c:formatCode>
                <c:ptCount val="32"/>
                <c:pt idx="0">
                  <c:v>29.5</c:v>
                </c:pt>
                <c:pt idx="1">
                  <c:v>32.1</c:v>
                </c:pt>
                <c:pt idx="2">
                  <c:v>40.700000000000003</c:v>
                </c:pt>
                <c:pt idx="3">
                  <c:v>45.1</c:v>
                </c:pt>
                <c:pt idx="4">
                  <c:v>34.1</c:v>
                </c:pt>
                <c:pt idx="5">
                  <c:v>31.1</c:v>
                </c:pt>
                <c:pt idx="6">
                  <c:v>21.6</c:v>
                </c:pt>
                <c:pt idx="7">
                  <c:v>27.7</c:v>
                </c:pt>
                <c:pt idx="8">
                  <c:v>48.3</c:v>
                </c:pt>
                <c:pt idx="9">
                  <c:v>28.9</c:v>
                </c:pt>
                <c:pt idx="10">
                  <c:v>42.5</c:v>
                </c:pt>
                <c:pt idx="11">
                  <c:v>20.399999999999999</c:v>
                </c:pt>
                <c:pt idx="12">
                  <c:v>23.9</c:v>
                </c:pt>
                <c:pt idx="13">
                  <c:v>29.1</c:v>
                </c:pt>
                <c:pt idx="14">
                  <c:v>18</c:v>
                </c:pt>
                <c:pt idx="15">
                  <c:v>14.5</c:v>
                </c:pt>
                <c:pt idx="16">
                  <c:v>25.9</c:v>
                </c:pt>
                <c:pt idx="17">
                  <c:v>15.9</c:v>
                </c:pt>
                <c:pt idx="18">
                  <c:v>36.1</c:v>
                </c:pt>
                <c:pt idx="19">
                  <c:v>27.7</c:v>
                </c:pt>
                <c:pt idx="20">
                  <c:v>46.9</c:v>
                </c:pt>
                <c:pt idx="21">
                  <c:v>29.7</c:v>
                </c:pt>
                <c:pt idx="22">
                  <c:v>27.6</c:v>
                </c:pt>
                <c:pt idx="23">
                  <c:v>35.299999999999997</c:v>
                </c:pt>
                <c:pt idx="24">
                  <c:v>39</c:v>
                </c:pt>
                <c:pt idx="25">
                  <c:v>54.2</c:v>
                </c:pt>
                <c:pt idx="26">
                  <c:v>32.1</c:v>
                </c:pt>
                <c:pt idx="27">
                  <c:v>25.6</c:v>
                </c:pt>
                <c:pt idx="28">
                  <c:v>31.8</c:v>
                </c:pt>
                <c:pt idx="29">
                  <c:v>16.8</c:v>
                </c:pt>
                <c:pt idx="30">
                  <c:v>25.8</c:v>
                </c:pt>
                <c:pt idx="31">
                  <c:v>39.4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B9-4851-AD51-27353C7C89A2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Normality!$B$4:$B$35</c:f>
              <c:numCache>
                <c:formatCode>0.0</c:formatCode>
                <c:ptCount val="32"/>
                <c:pt idx="0">
                  <c:v>76.7</c:v>
                </c:pt>
                <c:pt idx="1">
                  <c:v>60.5</c:v>
                </c:pt>
                <c:pt idx="2">
                  <c:v>96.1</c:v>
                </c:pt>
                <c:pt idx="3">
                  <c:v>88.1</c:v>
                </c:pt>
                <c:pt idx="4">
                  <c:v>50.2</c:v>
                </c:pt>
                <c:pt idx="5">
                  <c:v>55</c:v>
                </c:pt>
                <c:pt idx="6">
                  <c:v>65.400000000000006</c:v>
                </c:pt>
                <c:pt idx="7">
                  <c:v>65.7</c:v>
                </c:pt>
                <c:pt idx="8">
                  <c:v>67.3</c:v>
                </c:pt>
                <c:pt idx="9">
                  <c:v>61.3</c:v>
                </c:pt>
                <c:pt idx="10">
                  <c:v>58.2</c:v>
                </c:pt>
                <c:pt idx="11">
                  <c:v>76.900000000000006</c:v>
                </c:pt>
                <c:pt idx="12">
                  <c:v>66.900000000000006</c:v>
                </c:pt>
                <c:pt idx="13">
                  <c:v>55.4</c:v>
                </c:pt>
                <c:pt idx="14">
                  <c:v>50.5</c:v>
                </c:pt>
                <c:pt idx="15">
                  <c:v>64.099999999999994</c:v>
                </c:pt>
                <c:pt idx="16">
                  <c:v>62.8</c:v>
                </c:pt>
                <c:pt idx="17">
                  <c:v>45</c:v>
                </c:pt>
                <c:pt idx="18">
                  <c:v>47.8</c:v>
                </c:pt>
                <c:pt idx="19">
                  <c:v>75.599999999999994</c:v>
                </c:pt>
                <c:pt idx="20">
                  <c:v>46.6</c:v>
                </c:pt>
                <c:pt idx="21">
                  <c:v>50.6</c:v>
                </c:pt>
                <c:pt idx="22">
                  <c:v>45.7</c:v>
                </c:pt>
                <c:pt idx="23">
                  <c:v>68.400000000000006</c:v>
                </c:pt>
                <c:pt idx="24">
                  <c:v>52.5</c:v>
                </c:pt>
                <c:pt idx="25">
                  <c:v>80</c:v>
                </c:pt>
                <c:pt idx="26">
                  <c:v>54.7</c:v>
                </c:pt>
                <c:pt idx="27">
                  <c:v>63.5</c:v>
                </c:pt>
                <c:pt idx="28">
                  <c:v>46.3</c:v>
                </c:pt>
                <c:pt idx="29">
                  <c:v>61.5</c:v>
                </c:pt>
                <c:pt idx="30">
                  <c:v>62.9</c:v>
                </c:pt>
                <c:pt idx="31">
                  <c:v>49.3</c:v>
                </c:pt>
              </c:numCache>
            </c:numRef>
          </c:xVal>
          <c:yVal>
            <c:numRef>
              <c:f>Normality!$D$4:$D$35</c:f>
              <c:numCache>
                <c:formatCode>0.0</c:formatCode>
                <c:ptCount val="32"/>
                <c:pt idx="0">
                  <c:v>7.5</c:v>
                </c:pt>
                <c:pt idx="1">
                  <c:v>6.3</c:v>
                </c:pt>
                <c:pt idx="2">
                  <c:v>4.2</c:v>
                </c:pt>
                <c:pt idx="3">
                  <c:v>4.9000000000000004</c:v>
                </c:pt>
                <c:pt idx="4">
                  <c:v>11.7</c:v>
                </c:pt>
                <c:pt idx="5">
                  <c:v>6.9</c:v>
                </c:pt>
                <c:pt idx="6">
                  <c:v>4.3</c:v>
                </c:pt>
                <c:pt idx="7">
                  <c:v>5.3</c:v>
                </c:pt>
                <c:pt idx="8">
                  <c:v>5.5</c:v>
                </c:pt>
                <c:pt idx="9">
                  <c:v>6.9</c:v>
                </c:pt>
                <c:pt idx="10">
                  <c:v>4.8</c:v>
                </c:pt>
                <c:pt idx="11">
                  <c:v>3</c:v>
                </c:pt>
                <c:pt idx="12">
                  <c:v>1.1000000000000001</c:v>
                </c:pt>
                <c:pt idx="13">
                  <c:v>5</c:v>
                </c:pt>
                <c:pt idx="14">
                  <c:v>4.8</c:v>
                </c:pt>
                <c:pt idx="15">
                  <c:v>3.7</c:v>
                </c:pt>
                <c:pt idx="16">
                  <c:v>2.9</c:v>
                </c:pt>
                <c:pt idx="17">
                  <c:v>1.2</c:v>
                </c:pt>
                <c:pt idx="18">
                  <c:v>4.0999999999999996</c:v>
                </c:pt>
                <c:pt idx="19">
                  <c:v>6.3</c:v>
                </c:pt>
                <c:pt idx="20">
                  <c:v>3.6</c:v>
                </c:pt>
                <c:pt idx="21">
                  <c:v>4.7</c:v>
                </c:pt>
                <c:pt idx="22">
                  <c:v>6.2</c:v>
                </c:pt>
                <c:pt idx="23">
                  <c:v>1.9</c:v>
                </c:pt>
                <c:pt idx="24">
                  <c:v>3.1</c:v>
                </c:pt>
                <c:pt idx="25">
                  <c:v>4</c:v>
                </c:pt>
                <c:pt idx="26">
                  <c:v>5.7</c:v>
                </c:pt>
                <c:pt idx="27">
                  <c:v>3</c:v>
                </c:pt>
                <c:pt idx="28">
                  <c:v>7.4</c:v>
                </c:pt>
                <c:pt idx="29">
                  <c:v>1.9</c:v>
                </c:pt>
                <c:pt idx="30">
                  <c:v>2.4</c:v>
                </c:pt>
                <c:pt idx="31">
                  <c:v>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B9-4851-AD51-27353C7C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61624"/>
        <c:axId val="594162016"/>
      </c:scatterChart>
      <c:valAx>
        <c:axId val="59416162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594162016"/>
        <c:crosses val="autoZero"/>
        <c:crossBetween val="midCat"/>
      </c:valAx>
      <c:valAx>
        <c:axId val="5941620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594161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592136</xdr:colOff>
      <xdr:row>0</xdr:row>
      <xdr:rowOff>100012</xdr:rowOff>
    </xdr:from>
    <xdr:to>
      <xdr:col>17</xdr:col>
      <xdr:colOff>9524</xdr:colOff>
      <xdr:row>14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B0CADE-DE3C-425E-8EA1-41B7088E9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571499</xdr:colOff>
      <xdr:row>14</xdr:row>
      <xdr:rowOff>176212</xdr:rowOff>
    </xdr:from>
    <xdr:to>
      <xdr:col>17</xdr:col>
      <xdr:colOff>28574</xdr:colOff>
      <xdr:row>28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EB71C6-B4DB-4B83-B3E4-D4E40FBE2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566737</xdr:colOff>
      <xdr:row>29</xdr:row>
      <xdr:rowOff>176211</xdr:rowOff>
    </xdr:from>
    <xdr:to>
      <xdr:col>17</xdr:col>
      <xdr:colOff>47625</xdr:colOff>
      <xdr:row>43</xdr:row>
      <xdr:rowOff>123824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A7DE0C-CE9F-4FED-9A90-69784074D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304799</xdr:colOff>
      <xdr:row>0</xdr:row>
      <xdr:rowOff>166687</xdr:rowOff>
    </xdr:from>
    <xdr:to>
      <xdr:col>24</xdr:col>
      <xdr:colOff>180974</xdr:colOff>
      <xdr:row>13</xdr:row>
      <xdr:rowOff>150316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89E32D-F768-4FE3-9D6E-5E2B48710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285750</xdr:colOff>
      <xdr:row>14</xdr:row>
      <xdr:rowOff>109537</xdr:rowOff>
    </xdr:from>
    <xdr:to>
      <xdr:col>24</xdr:col>
      <xdr:colOff>190500</xdr:colOff>
      <xdr:row>26</xdr:row>
      <xdr:rowOff>32217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9BC1D54-278C-456D-9E9E-8BD92CC8A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266699</xdr:colOff>
      <xdr:row>26</xdr:row>
      <xdr:rowOff>166687</xdr:rowOff>
    </xdr:from>
    <xdr:to>
      <xdr:col>24</xdr:col>
      <xdr:colOff>180974</xdr:colOff>
      <xdr:row>37</xdr:row>
      <xdr:rowOff>161925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2BE5AED-B57E-4F35-B387-4AFE904CC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314325</xdr:colOff>
      <xdr:row>0</xdr:row>
      <xdr:rowOff>80962</xdr:rowOff>
    </xdr:from>
    <xdr:to>
      <xdr:col>37</xdr:col>
      <xdr:colOff>9525</xdr:colOff>
      <xdr:row>14</xdr:row>
      <xdr:rowOff>157162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E602C20-92EA-4310-961C-491A2146C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285750</xdr:colOff>
      <xdr:row>0</xdr:row>
      <xdr:rowOff>52387</xdr:rowOff>
    </xdr:from>
    <xdr:to>
      <xdr:col>49</xdr:col>
      <xdr:colOff>590550</xdr:colOff>
      <xdr:row>14</xdr:row>
      <xdr:rowOff>128587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2C70358-A954-4FE8-984B-3EFCC33B0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304799</xdr:colOff>
      <xdr:row>40</xdr:row>
      <xdr:rowOff>138112</xdr:rowOff>
    </xdr:from>
    <xdr:to>
      <xdr:col>24</xdr:col>
      <xdr:colOff>220662</xdr:colOff>
      <xdr:row>53</xdr:row>
      <xdr:rowOff>171450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A413A99-745B-4E45-99B1-F004E81AE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342899</xdr:colOff>
      <xdr:row>2</xdr:row>
      <xdr:rowOff>23812</xdr:rowOff>
    </xdr:from>
    <xdr:to>
      <xdr:col>21</xdr:col>
      <xdr:colOff>180974</xdr:colOff>
      <xdr:row>12</xdr:row>
      <xdr:rowOff>56197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152FA4-8D39-43B5-921E-E1B03764C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300789</xdr:colOff>
      <xdr:row>24</xdr:row>
      <xdr:rowOff>85474</xdr:rowOff>
    </xdr:from>
    <xdr:to>
      <xdr:col>21</xdr:col>
      <xdr:colOff>165934</xdr:colOff>
      <xdr:row>34</xdr:row>
      <xdr:rowOff>133773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EE00B5-F39E-46C6-9FB4-6EA8C0F4F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238123</xdr:colOff>
      <xdr:row>47</xdr:row>
      <xdr:rowOff>145631</xdr:rowOff>
    </xdr:from>
    <xdr:to>
      <xdr:col>21</xdr:col>
      <xdr:colOff>120315</xdr:colOff>
      <xdr:row>58</xdr:row>
      <xdr:rowOff>16858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5E9A109-6207-4645-A967-ABA31731A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493712</xdr:colOff>
      <xdr:row>1</xdr:row>
      <xdr:rowOff>147637</xdr:rowOff>
    </xdr:from>
    <xdr:to>
      <xdr:col>15</xdr:col>
      <xdr:colOff>304800</xdr:colOff>
      <xdr:row>12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7B096E-18B6-42E6-BDA3-BBB725B26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Multivariate%20Examples.xlsx" TargetMode="External"/><Relationship Id="rId1" Type="http://schemas.openxmlformats.org/officeDocument/2006/relationships/externalLinkPath" Target="/38f5cd2f1f925cfd/Documenti/A%20Real%20Statistics%202020/Examples/Real%20Statistics%20Multivariate%20Examp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Desc"/>
      <sheetName val="Ellipse"/>
      <sheetName val="Ellipse 2"/>
      <sheetName val="Bivar"/>
      <sheetName val="Bivar 1"/>
      <sheetName val="FR"/>
      <sheetName val="FRSJ"/>
      <sheetName val="Hotel 1"/>
      <sheetName val="Hotel 2P"/>
      <sheetName val="Hotel 2"/>
      <sheetName val="Hotel 2a"/>
      <sheetName val="Hotel 2b"/>
      <sheetName val="Hotel 3"/>
      <sheetName val="Hotel 3a"/>
      <sheetName val="Hotel 3b"/>
      <sheetName val="Rep Measures 1"/>
      <sheetName val="Rep 2W a"/>
      <sheetName val="Rep 2W b"/>
      <sheetName val="Rep 2W c"/>
      <sheetName val="Rep Measures 2"/>
      <sheetName val="Rep Measures 3"/>
      <sheetName val="Rep 2W+1B"/>
      <sheetName val="Hot1 Power"/>
      <sheetName val="Hot2 Power"/>
      <sheetName val="Box 2"/>
      <sheetName val="Box 2a"/>
      <sheetName val="Box 3a"/>
      <sheetName val="Box 3b"/>
      <sheetName val="Manova 1"/>
      <sheetName val="Manova 1a"/>
      <sheetName val="Manova 1b"/>
      <sheetName val="Manova 1c"/>
      <sheetName val="Manova 1d"/>
      <sheetName val="Manova 1e"/>
      <sheetName val="Manova 1f"/>
      <sheetName val="Manova 1g"/>
      <sheetName val="Manova 1h"/>
      <sheetName val="Manova 1i"/>
      <sheetName val="Manova 1j"/>
      <sheetName val="Manova 1k"/>
      <sheetName val="Manova2"/>
      <sheetName val="Man Power"/>
      <sheetName val="Man2 Power"/>
      <sheetName val="PMANOVA1"/>
      <sheetName val="PMANOVA2"/>
      <sheetName val="PMANOVA3"/>
      <sheetName val="PANOVA"/>
      <sheetName val="Box"/>
      <sheetName val="PCA"/>
      <sheetName val="Factor"/>
      <sheetName val="Box Factor"/>
      <sheetName val="KMO"/>
      <sheetName val="Clust 1"/>
      <sheetName val="Clust 2"/>
      <sheetName val="Clust 3"/>
      <sheetName val="Clust 3a"/>
      <sheetName val="Clust 3b"/>
      <sheetName val="Clust A"/>
      <sheetName val="Clust B"/>
      <sheetName val="Clust C"/>
      <sheetName val="Clust D"/>
      <sheetName val="Clust E"/>
      <sheetName val="Clust E1"/>
      <sheetName val="Clust F"/>
      <sheetName val="Jenks 1"/>
      <sheetName val="Jenks 2"/>
      <sheetName val="Jenks 3"/>
      <sheetName val="Jenks 4"/>
      <sheetName val="Discrim 1"/>
      <sheetName val="Discrim 2"/>
      <sheetName val="Discrim 3"/>
      <sheetName val="Discrim 4"/>
      <sheetName val="CA 1"/>
      <sheetName val="CA 2"/>
      <sheetName val="CA 3"/>
      <sheetName val="CA 4"/>
      <sheetName val="Fact PCA"/>
      <sheetName val="PAF Comm"/>
      <sheetName val="Fact P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B4">
            <v>76.7</v>
          </cell>
          <cell r="C4">
            <v>29.5</v>
          </cell>
          <cell r="D4">
            <v>7.5</v>
          </cell>
        </row>
        <row r="5">
          <cell r="B5">
            <v>60.5</v>
          </cell>
          <cell r="C5">
            <v>32.1</v>
          </cell>
          <cell r="D5">
            <v>6.3</v>
          </cell>
          <cell r="L5" t="str">
            <v>clay</v>
          </cell>
          <cell r="M5" t="str">
            <v>loam</v>
          </cell>
          <cell r="N5" t="str">
            <v>salty</v>
          </cell>
          <cell r="O5" t="str">
            <v>sandy</v>
          </cell>
        </row>
        <row r="6">
          <cell r="B6">
            <v>96.1</v>
          </cell>
          <cell r="C6">
            <v>40.700000000000003</v>
          </cell>
          <cell r="D6">
            <v>4.2</v>
          </cell>
          <cell r="K6" t="str">
            <v>Min</v>
          </cell>
          <cell r="L6">
            <v>16.8</v>
          </cell>
          <cell r="M6">
            <v>21.6</v>
          </cell>
          <cell r="N6">
            <v>15.9</v>
          </cell>
          <cell r="O6">
            <v>14.5</v>
          </cell>
        </row>
        <row r="7">
          <cell r="B7">
            <v>88.1</v>
          </cell>
          <cell r="C7">
            <v>45.1</v>
          </cell>
          <cell r="D7">
            <v>4.9000000000000004</v>
          </cell>
          <cell r="K7" t="str">
            <v>Q1-Min</v>
          </cell>
          <cell r="L7">
            <v>8.9499999999999993</v>
          </cell>
          <cell r="M7">
            <v>7.4499999999999993</v>
          </cell>
          <cell r="N7">
            <v>11.275</v>
          </cell>
          <cell r="O7">
            <v>5.2999999999999972</v>
          </cell>
        </row>
        <row r="8">
          <cell r="B8">
            <v>50.2</v>
          </cell>
          <cell r="C8">
            <v>34.1</v>
          </cell>
          <cell r="D8">
            <v>11.7</v>
          </cell>
          <cell r="K8" t="str">
            <v>Med-Q1</v>
          </cell>
          <cell r="L8">
            <v>6.2000000000000028</v>
          </cell>
          <cell r="M8">
            <v>2.5500000000000007</v>
          </cell>
          <cell r="N8">
            <v>1.5249999999999986</v>
          </cell>
          <cell r="O8">
            <v>6.6000000000000014</v>
          </cell>
          <cell r="AN8">
            <v>16.8</v>
          </cell>
          <cell r="AO8">
            <v>-1.5341205443525459</v>
          </cell>
        </row>
        <row r="9">
          <cell r="B9">
            <v>55</v>
          </cell>
          <cell r="C9">
            <v>31.1</v>
          </cell>
          <cell r="D9">
            <v>6.9</v>
          </cell>
          <cell r="K9" t="str">
            <v>Q3-Med</v>
          </cell>
          <cell r="L9">
            <v>7.1499999999999986</v>
          </cell>
          <cell r="M9">
            <v>4.1499999999999986</v>
          </cell>
          <cell r="N9">
            <v>6.8000000000000007</v>
          </cell>
          <cell r="O9">
            <v>6.0500000000000043</v>
          </cell>
          <cell r="AN9">
            <v>25.6</v>
          </cell>
          <cell r="AO9">
            <v>-0.88714655901887607</v>
          </cell>
        </row>
        <row r="10">
          <cell r="B10">
            <v>65.400000000000006</v>
          </cell>
          <cell r="C10">
            <v>21.6</v>
          </cell>
          <cell r="D10">
            <v>4.3</v>
          </cell>
          <cell r="L10">
            <v>15.100000000000001</v>
          </cell>
          <cell r="M10">
            <v>9.3500000000000014</v>
          </cell>
          <cell r="N10">
            <v>11.399999999999999</v>
          </cell>
          <cell r="O10">
            <v>15.849999999999994</v>
          </cell>
          <cell r="AA10">
            <v>45</v>
          </cell>
          <cell r="AB10">
            <v>-2.1538746940614555</v>
          </cell>
          <cell r="AN10">
            <v>25.8</v>
          </cell>
          <cell r="AO10">
            <v>-0.48877641111466941</v>
          </cell>
        </row>
        <row r="11">
          <cell r="B11">
            <v>65.7</v>
          </cell>
          <cell r="C11">
            <v>27.7</v>
          </cell>
          <cell r="D11">
            <v>5.3</v>
          </cell>
          <cell r="AA11">
            <v>45.7</v>
          </cell>
          <cell r="AB11">
            <v>-1.6759397227734436</v>
          </cell>
          <cell r="AN11">
            <v>31.8</v>
          </cell>
          <cell r="AO11">
            <v>-0.1573106846101707</v>
          </cell>
        </row>
        <row r="12">
          <cell r="B12">
            <v>67.3</v>
          </cell>
          <cell r="C12">
            <v>48.3</v>
          </cell>
          <cell r="D12">
            <v>5.5</v>
          </cell>
          <cell r="AA12">
            <v>46.3</v>
          </cell>
          <cell r="AB12">
            <v>-1.4177971379962682</v>
          </cell>
          <cell r="AN12">
            <v>32.1</v>
          </cell>
          <cell r="AO12">
            <v>0.1573106846101707</v>
          </cell>
        </row>
        <row r="13">
          <cell r="B13">
            <v>61.3</v>
          </cell>
          <cell r="C13">
            <v>28.9</v>
          </cell>
          <cell r="D13">
            <v>6.9</v>
          </cell>
          <cell r="AA13">
            <v>46.6</v>
          </cell>
          <cell r="AB13">
            <v>-1.229858759216589</v>
          </cell>
          <cell r="AN13">
            <v>39</v>
          </cell>
          <cell r="AO13">
            <v>0.48877641111466941</v>
          </cell>
        </row>
        <row r="14">
          <cell r="B14">
            <v>58.2</v>
          </cell>
          <cell r="C14">
            <v>42.5</v>
          </cell>
          <cell r="D14">
            <v>4.8</v>
          </cell>
          <cell r="AA14">
            <v>47.8</v>
          </cell>
          <cell r="AB14">
            <v>-1.0775155670402805</v>
          </cell>
          <cell r="AN14">
            <v>39.4</v>
          </cell>
          <cell r="AO14">
            <v>0.88714655901887607</v>
          </cell>
        </row>
        <row r="15">
          <cell r="B15">
            <v>76.900000000000006</v>
          </cell>
          <cell r="C15">
            <v>20.399999999999999</v>
          </cell>
          <cell r="D15">
            <v>3</v>
          </cell>
          <cell r="AA15">
            <v>49.3</v>
          </cell>
          <cell r="AB15">
            <v>-0.94678175630104722</v>
          </cell>
          <cell r="AN15">
            <v>54.2</v>
          </cell>
          <cell r="AO15">
            <v>1.5341205443525465</v>
          </cell>
        </row>
        <row r="16">
          <cell r="B16">
            <v>66.900000000000006</v>
          </cell>
          <cell r="C16">
            <v>23.9</v>
          </cell>
          <cell r="D16">
            <v>1.1000000000000001</v>
          </cell>
          <cell r="AA16">
            <v>50.2</v>
          </cell>
          <cell r="AB16">
            <v>-0.83051087820540004</v>
          </cell>
        </row>
        <row r="17">
          <cell r="B17">
            <v>55.4</v>
          </cell>
          <cell r="C17">
            <v>29.1</v>
          </cell>
          <cell r="D17">
            <v>5</v>
          </cell>
          <cell r="AA17">
            <v>50.5</v>
          </cell>
          <cell r="AB17">
            <v>-0.72451438349236563</v>
          </cell>
        </row>
        <row r="18">
          <cell r="B18">
            <v>50.5</v>
          </cell>
          <cell r="C18">
            <v>18</v>
          </cell>
          <cell r="D18">
            <v>4.8</v>
          </cell>
          <cell r="AA18">
            <v>50.6</v>
          </cell>
          <cell r="AB18">
            <v>-0.62609901234642129</v>
          </cell>
        </row>
        <row r="19">
          <cell r="B19">
            <v>64.099999999999994</v>
          </cell>
          <cell r="C19">
            <v>14.5</v>
          </cell>
          <cell r="D19">
            <v>3.7</v>
          </cell>
          <cell r="L19" t="str">
            <v>clay</v>
          </cell>
          <cell r="M19" t="str">
            <v>loam</v>
          </cell>
          <cell r="N19" t="str">
            <v>salty</v>
          </cell>
          <cell r="O19" t="str">
            <v>sandy</v>
          </cell>
          <cell r="AA19">
            <v>52.5</v>
          </cell>
          <cell r="AB19">
            <v>-0.5334097062412807</v>
          </cell>
        </row>
        <row r="20">
          <cell r="B20">
            <v>62.8</v>
          </cell>
          <cell r="C20">
            <v>25.9</v>
          </cell>
          <cell r="D20">
            <v>2.9</v>
          </cell>
          <cell r="K20" t="str">
            <v>Min</v>
          </cell>
          <cell r="L20">
            <v>46.3</v>
          </cell>
          <cell r="M20">
            <v>50.2</v>
          </cell>
          <cell r="N20">
            <v>45</v>
          </cell>
          <cell r="O20">
            <v>50.5</v>
          </cell>
          <cell r="AA20">
            <v>54.7</v>
          </cell>
          <cell r="AB20">
            <v>-0.44509652498551644</v>
          </cell>
        </row>
        <row r="21">
          <cell r="B21">
            <v>45</v>
          </cell>
          <cell r="C21">
            <v>15.9</v>
          </cell>
          <cell r="D21">
            <v>1.2</v>
          </cell>
          <cell r="K21" t="str">
            <v>Q1-Min</v>
          </cell>
          <cell r="L21">
            <v>5.4000000000000057</v>
          </cell>
          <cell r="M21">
            <v>8.9249999999999972</v>
          </cell>
          <cell r="N21">
            <v>1.375</v>
          </cell>
          <cell r="O21">
            <v>7</v>
          </cell>
          <cell r="AA21">
            <v>55</v>
          </cell>
          <cell r="AB21">
            <v>-0.36012989178956933</v>
          </cell>
        </row>
        <row r="22">
          <cell r="B22">
            <v>47.8</v>
          </cell>
          <cell r="C22">
            <v>36.1</v>
          </cell>
          <cell r="D22">
            <v>4.0999999999999996</v>
          </cell>
          <cell r="K22" t="str">
            <v>Med-Q1</v>
          </cell>
          <cell r="L22">
            <v>6.3999999999999986</v>
          </cell>
          <cell r="M22">
            <v>6.4250000000000114</v>
          </cell>
          <cell r="N22">
            <v>2.8250000000000028</v>
          </cell>
          <cell r="O22">
            <v>5.1999999999999957</v>
          </cell>
          <cell r="AA22">
            <v>55.4</v>
          </cell>
          <cell r="AB22">
            <v>-0.27769043982157676</v>
          </cell>
        </row>
        <row r="23">
          <cell r="B23">
            <v>75.599999999999994</v>
          </cell>
          <cell r="C23">
            <v>27.7</v>
          </cell>
          <cell r="D23">
            <v>6.3</v>
          </cell>
          <cell r="K23" t="str">
            <v>Q3-Med</v>
          </cell>
          <cell r="L23">
            <v>4.9499999999999957</v>
          </cell>
          <cell r="M23">
            <v>13.999999999999986</v>
          </cell>
          <cell r="N23">
            <v>15</v>
          </cell>
          <cell r="O23">
            <v>4.3000000000000043</v>
          </cell>
          <cell r="AA23">
            <v>58.2</v>
          </cell>
          <cell r="AB23">
            <v>-0.19709908429431236</v>
          </cell>
        </row>
        <row r="24">
          <cell r="B24">
            <v>46.6</v>
          </cell>
          <cell r="C24">
            <v>46.9</v>
          </cell>
          <cell r="D24">
            <v>3.6</v>
          </cell>
          <cell r="L24">
            <v>16.950000000000003</v>
          </cell>
          <cell r="M24">
            <v>16.549999999999997</v>
          </cell>
          <cell r="N24">
            <v>11.399999999999991</v>
          </cell>
          <cell r="O24">
            <v>9.9000000000000057</v>
          </cell>
          <cell r="AA24">
            <v>60.5</v>
          </cell>
          <cell r="AB24">
            <v>-0.11776987457909528</v>
          </cell>
        </row>
        <row r="25">
          <cell r="B25">
            <v>50.6</v>
          </cell>
          <cell r="C25">
            <v>29.7</v>
          </cell>
          <cell r="D25">
            <v>4.7</v>
          </cell>
          <cell r="AA25">
            <v>61.3</v>
          </cell>
          <cell r="AB25">
            <v>-3.9176085503097632E-2</v>
          </cell>
        </row>
        <row r="26">
          <cell r="B26">
            <v>45.7</v>
          </cell>
          <cell r="C26">
            <v>27.6</v>
          </cell>
          <cell r="D26">
            <v>6.2</v>
          </cell>
          <cell r="AA26">
            <v>61.5</v>
          </cell>
          <cell r="AB26">
            <v>3.9176085503097632E-2</v>
          </cell>
        </row>
        <row r="27">
          <cell r="B27">
            <v>68.400000000000006</v>
          </cell>
          <cell r="C27">
            <v>35.299999999999997</v>
          </cell>
          <cell r="D27">
            <v>1.9</v>
          </cell>
          <cell r="AA27">
            <v>62.8</v>
          </cell>
          <cell r="AB27">
            <v>0.11776987457909528</v>
          </cell>
        </row>
        <row r="28">
          <cell r="B28">
            <v>52.5</v>
          </cell>
          <cell r="C28">
            <v>39</v>
          </cell>
          <cell r="D28">
            <v>3.1</v>
          </cell>
          <cell r="AA28">
            <v>62.9</v>
          </cell>
          <cell r="AB28">
            <v>0.19709908429431236</v>
          </cell>
        </row>
        <row r="29">
          <cell r="B29">
            <v>80</v>
          </cell>
          <cell r="C29">
            <v>54.2</v>
          </cell>
          <cell r="D29">
            <v>4</v>
          </cell>
          <cell r="AA29">
            <v>63.5</v>
          </cell>
          <cell r="AB29">
            <v>0.27769043982157676</v>
          </cell>
        </row>
        <row r="30">
          <cell r="B30">
            <v>54.7</v>
          </cell>
          <cell r="C30">
            <v>32.1</v>
          </cell>
          <cell r="D30">
            <v>5.7</v>
          </cell>
          <cell r="AA30">
            <v>64.099999999999994</v>
          </cell>
          <cell r="AB30">
            <v>0.36012989178956933</v>
          </cell>
        </row>
        <row r="31">
          <cell r="B31">
            <v>63.5</v>
          </cell>
          <cell r="C31">
            <v>25.6</v>
          </cell>
          <cell r="D31">
            <v>3</v>
          </cell>
          <cell r="AA31">
            <v>65.400000000000006</v>
          </cell>
          <cell r="AB31">
            <v>0.44509652498551644</v>
          </cell>
        </row>
        <row r="32">
          <cell r="B32">
            <v>46.3</v>
          </cell>
          <cell r="C32">
            <v>31.8</v>
          </cell>
          <cell r="D32">
            <v>7.4</v>
          </cell>
          <cell r="AA32">
            <v>65.7</v>
          </cell>
          <cell r="AB32">
            <v>0.5334097062412807</v>
          </cell>
        </row>
        <row r="33">
          <cell r="B33">
            <v>61.5</v>
          </cell>
          <cell r="C33">
            <v>16.8</v>
          </cell>
          <cell r="D33">
            <v>1.9</v>
          </cell>
          <cell r="L33" t="str">
            <v>clay</v>
          </cell>
          <cell r="M33" t="str">
            <v>loam</v>
          </cell>
          <cell r="N33" t="str">
            <v>salty</v>
          </cell>
          <cell r="O33" t="str">
            <v>sandy</v>
          </cell>
          <cell r="AA33">
            <v>66.900000000000006</v>
          </cell>
          <cell r="AB33">
            <v>0.62609901234642129</v>
          </cell>
        </row>
        <row r="34">
          <cell r="B34">
            <v>62.9</v>
          </cell>
          <cell r="C34">
            <v>25.8</v>
          </cell>
          <cell r="D34">
            <v>2.4</v>
          </cell>
          <cell r="K34" t="str">
            <v>Min</v>
          </cell>
          <cell r="L34">
            <v>1.9</v>
          </cell>
          <cell r="M34">
            <v>4.2</v>
          </cell>
          <cell r="N34">
            <v>1.2</v>
          </cell>
          <cell r="O34">
            <v>1.1000000000000001</v>
          </cell>
          <cell r="AA34">
            <v>67.3</v>
          </cell>
          <cell r="AB34">
            <v>0.72451438349236563</v>
          </cell>
        </row>
        <row r="35">
          <cell r="B35">
            <v>49.3</v>
          </cell>
          <cell r="C35">
            <v>39.4</v>
          </cell>
          <cell r="D35">
            <v>5.2</v>
          </cell>
          <cell r="K35" t="str">
            <v>Q1-Min</v>
          </cell>
          <cell r="L35">
            <v>0.95000000000000018</v>
          </cell>
          <cell r="M35">
            <v>0.54999999999999982</v>
          </cell>
          <cell r="N35">
            <v>1.45</v>
          </cell>
          <cell r="O35">
            <v>2.4250000000000003</v>
          </cell>
          <cell r="AA35">
            <v>68.400000000000006</v>
          </cell>
          <cell r="AB35">
            <v>0.83051087820540004</v>
          </cell>
        </row>
        <row r="36">
          <cell r="K36" t="str">
            <v>Med-Q1</v>
          </cell>
          <cell r="L36">
            <v>0.69999999999999973</v>
          </cell>
          <cell r="M36">
            <v>1.0499999999999998</v>
          </cell>
          <cell r="N36">
            <v>1.1999999999999997</v>
          </cell>
          <cell r="O36">
            <v>1.2749999999999995</v>
          </cell>
          <cell r="AA36">
            <v>75.599999999999994</v>
          </cell>
          <cell r="AB36">
            <v>0.94678175630104722</v>
          </cell>
        </row>
        <row r="37">
          <cell r="K37" t="str">
            <v>Q3-Med</v>
          </cell>
          <cell r="L37">
            <v>1.7750000000000004</v>
          </cell>
          <cell r="M37">
            <v>1.2500000000000009</v>
          </cell>
          <cell r="N37">
            <v>1.2250000000000005</v>
          </cell>
          <cell r="O37">
            <v>0.32500000000000018</v>
          </cell>
          <cell r="AA37">
            <v>76.7</v>
          </cell>
          <cell r="AB37">
            <v>1.0775155670402805</v>
          </cell>
        </row>
        <row r="38">
          <cell r="L38">
            <v>2.0750000000000002</v>
          </cell>
          <cell r="M38">
            <v>4.6499999999999986</v>
          </cell>
          <cell r="N38">
            <v>1.2249999999999996</v>
          </cell>
          <cell r="O38">
            <v>1.7750000000000004</v>
          </cell>
          <cell r="AA38">
            <v>76.900000000000006</v>
          </cell>
          <cell r="AB38">
            <v>1.229858759216589</v>
          </cell>
        </row>
        <row r="39">
          <cell r="AA39">
            <v>80</v>
          </cell>
          <cell r="AB39">
            <v>1.4177971379962682</v>
          </cell>
        </row>
        <row r="40">
          <cell r="AA40">
            <v>88.1</v>
          </cell>
          <cell r="AB40">
            <v>1.6759397227734436</v>
          </cell>
        </row>
        <row r="41">
          <cell r="AA41">
            <v>96.1</v>
          </cell>
          <cell r="AB41">
            <v>2.1538746940614555</v>
          </cell>
        </row>
        <row r="50">
          <cell r="B50">
            <v>76.7</v>
          </cell>
          <cell r="C50">
            <v>29.5</v>
          </cell>
          <cell r="D50">
            <v>7.5</v>
          </cell>
        </row>
        <row r="51">
          <cell r="B51">
            <v>60.5</v>
          </cell>
          <cell r="C51">
            <v>32.1</v>
          </cell>
          <cell r="D51">
            <v>6.3</v>
          </cell>
        </row>
        <row r="52">
          <cell r="B52">
            <v>96.1</v>
          </cell>
          <cell r="C52">
            <v>40.700000000000003</v>
          </cell>
          <cell r="D52">
            <v>4.2</v>
          </cell>
        </row>
        <row r="53">
          <cell r="B53">
            <v>88.1</v>
          </cell>
          <cell r="C53">
            <v>45.1</v>
          </cell>
          <cell r="D53">
            <v>4.9000000000000004</v>
          </cell>
        </row>
        <row r="54">
          <cell r="B54">
            <v>50.2</v>
          </cell>
          <cell r="C54">
            <v>34.1</v>
          </cell>
          <cell r="D54">
            <v>11.7</v>
          </cell>
        </row>
        <row r="55">
          <cell r="B55">
            <v>55</v>
          </cell>
          <cell r="C55">
            <v>31.1</v>
          </cell>
          <cell r="D55">
            <v>6.9</v>
          </cell>
        </row>
        <row r="56">
          <cell r="B56">
            <v>65.400000000000006</v>
          </cell>
          <cell r="C56">
            <v>21.6</v>
          </cell>
          <cell r="D56">
            <v>4.3</v>
          </cell>
        </row>
        <row r="57">
          <cell r="B57">
            <v>65.7</v>
          </cell>
          <cell r="C57">
            <v>27.7</v>
          </cell>
          <cell r="D57">
            <v>5.3</v>
          </cell>
        </row>
        <row r="58">
          <cell r="B58">
            <v>67.3</v>
          </cell>
          <cell r="C58">
            <v>48.3</v>
          </cell>
          <cell r="D58">
            <v>5.5</v>
          </cell>
        </row>
        <row r="59">
          <cell r="B59">
            <v>61.3</v>
          </cell>
          <cell r="C59">
            <v>28.9</v>
          </cell>
          <cell r="D59">
            <v>6.9</v>
          </cell>
        </row>
        <row r="60">
          <cell r="B60">
            <v>58.2</v>
          </cell>
          <cell r="C60">
            <v>42.5</v>
          </cell>
          <cell r="D60">
            <v>4.8</v>
          </cell>
        </row>
        <row r="61">
          <cell r="B61">
            <v>76.900000000000006</v>
          </cell>
          <cell r="C61">
            <v>20.399999999999999</v>
          </cell>
          <cell r="D61">
            <v>3</v>
          </cell>
        </row>
        <row r="62">
          <cell r="B62">
            <v>66.900000000000006</v>
          </cell>
          <cell r="C62">
            <v>23.9</v>
          </cell>
          <cell r="D62">
            <v>1.1000000000000001</v>
          </cell>
        </row>
        <row r="63">
          <cell r="B63">
            <v>55.4</v>
          </cell>
          <cell r="C63">
            <v>29.1</v>
          </cell>
          <cell r="D63">
            <v>5</v>
          </cell>
        </row>
        <row r="64">
          <cell r="B64">
            <v>50.5</v>
          </cell>
          <cell r="C64">
            <v>18</v>
          </cell>
          <cell r="D64">
            <v>4.8</v>
          </cell>
        </row>
        <row r="65">
          <cell r="B65">
            <v>64.099999999999994</v>
          </cell>
          <cell r="C65">
            <v>14.5</v>
          </cell>
          <cell r="D65">
            <v>3.7</v>
          </cell>
        </row>
        <row r="66">
          <cell r="B66">
            <v>62.8</v>
          </cell>
          <cell r="C66">
            <v>25.9</v>
          </cell>
          <cell r="D66">
            <v>2.9</v>
          </cell>
        </row>
        <row r="67">
          <cell r="B67">
            <v>45</v>
          </cell>
          <cell r="C67">
            <v>15.9</v>
          </cell>
          <cell r="D67">
            <v>1.2</v>
          </cell>
        </row>
        <row r="68">
          <cell r="B68">
            <v>47.8</v>
          </cell>
          <cell r="C68">
            <v>36.1</v>
          </cell>
          <cell r="D68">
            <v>4.0999999999999996</v>
          </cell>
        </row>
        <row r="69">
          <cell r="B69">
            <v>75.599999999999994</v>
          </cell>
          <cell r="C69">
            <v>27.7</v>
          </cell>
          <cell r="D69">
            <v>6.3</v>
          </cell>
        </row>
        <row r="70">
          <cell r="B70">
            <v>46.6</v>
          </cell>
          <cell r="C70">
            <v>46.9</v>
          </cell>
          <cell r="D70">
            <v>3.6</v>
          </cell>
        </row>
        <row r="71">
          <cell r="B71">
            <v>50.6</v>
          </cell>
          <cell r="C71">
            <v>29.7</v>
          </cell>
          <cell r="D71">
            <v>4.7</v>
          </cell>
        </row>
        <row r="72">
          <cell r="B72">
            <v>45.7</v>
          </cell>
          <cell r="C72">
            <v>27.6</v>
          </cell>
          <cell r="D72">
            <v>6.2</v>
          </cell>
        </row>
        <row r="73">
          <cell r="B73">
            <v>68.400000000000006</v>
          </cell>
          <cell r="C73">
            <v>35.299999999999997</v>
          </cell>
          <cell r="D73">
            <v>1.9</v>
          </cell>
        </row>
        <row r="74">
          <cell r="B74">
            <v>52.5</v>
          </cell>
          <cell r="C74">
            <v>39</v>
          </cell>
          <cell r="D74">
            <v>3.1</v>
          </cell>
        </row>
        <row r="75">
          <cell r="B75">
            <v>80</v>
          </cell>
          <cell r="C75">
            <v>54.2</v>
          </cell>
          <cell r="D75">
            <v>4</v>
          </cell>
        </row>
        <row r="76">
          <cell r="B76">
            <v>54.7</v>
          </cell>
          <cell r="C76">
            <v>32.1</v>
          </cell>
          <cell r="D76">
            <v>5.7</v>
          </cell>
        </row>
        <row r="77">
          <cell r="B77">
            <v>63.5</v>
          </cell>
          <cell r="C77">
            <v>25.6</v>
          </cell>
          <cell r="D77">
            <v>3</v>
          </cell>
        </row>
        <row r="78">
          <cell r="B78">
            <v>46.3</v>
          </cell>
          <cell r="C78">
            <v>31.8</v>
          </cell>
          <cell r="D78">
            <v>7.4</v>
          </cell>
        </row>
        <row r="79">
          <cell r="B79">
            <v>61.5</v>
          </cell>
          <cell r="C79">
            <v>16.8</v>
          </cell>
          <cell r="D79">
            <v>1.9</v>
          </cell>
        </row>
        <row r="80">
          <cell r="B80">
            <v>62.9</v>
          </cell>
          <cell r="C80">
            <v>25.8</v>
          </cell>
          <cell r="D80">
            <v>2.4</v>
          </cell>
        </row>
        <row r="81">
          <cell r="B81">
            <v>49.3</v>
          </cell>
          <cell r="C81">
            <v>39.4</v>
          </cell>
          <cell r="D81">
            <v>5.2</v>
          </cell>
        </row>
      </sheetData>
      <sheetData sheetId="34">
        <row r="3">
          <cell r="R3" t="str">
            <v>clay</v>
          </cell>
          <cell r="S3" t="str">
            <v>loam</v>
          </cell>
          <cell r="T3" t="str">
            <v>salty</v>
          </cell>
          <cell r="U3" t="str">
            <v>sandy</v>
          </cell>
        </row>
        <row r="4">
          <cell r="Q4" t="str">
            <v>Min</v>
          </cell>
          <cell r="R4">
            <v>16.8</v>
          </cell>
          <cell r="S4">
            <v>21.6</v>
          </cell>
          <cell r="T4">
            <v>15.9</v>
          </cell>
          <cell r="U4">
            <v>14.5</v>
          </cell>
        </row>
        <row r="5">
          <cell r="Q5" t="str">
            <v>Q1-Min</v>
          </cell>
          <cell r="R5">
            <v>8.9499999999999993</v>
          </cell>
          <cell r="S5">
            <v>7.4499999999999993</v>
          </cell>
          <cell r="T5">
            <v>11.275</v>
          </cell>
          <cell r="U5">
            <v>5.2999999999999972</v>
          </cell>
        </row>
        <row r="6">
          <cell r="Q6" t="str">
            <v>Med-Q1</v>
          </cell>
          <cell r="R6">
            <v>6.2000000000000028</v>
          </cell>
          <cell r="S6">
            <v>2.5500000000000007</v>
          </cell>
          <cell r="T6">
            <v>1.5249999999999986</v>
          </cell>
          <cell r="U6">
            <v>6.6000000000000014</v>
          </cell>
        </row>
        <row r="7">
          <cell r="Q7" t="str">
            <v>Q3-Med</v>
          </cell>
          <cell r="R7">
            <v>7.1499999999999986</v>
          </cell>
          <cell r="S7">
            <v>4.1499999999999986</v>
          </cell>
          <cell r="T7">
            <v>6.8000000000000007</v>
          </cell>
          <cell r="U7">
            <v>6.0500000000000043</v>
          </cell>
        </row>
        <row r="8">
          <cell r="R8">
            <v>15.100000000000001</v>
          </cell>
          <cell r="S8">
            <v>9.3500000000000014</v>
          </cell>
          <cell r="T8">
            <v>11.399999999999999</v>
          </cell>
          <cell r="U8">
            <v>15.849999999999994</v>
          </cell>
        </row>
        <row r="26">
          <cell r="R26" t="str">
            <v>clay</v>
          </cell>
          <cell r="S26" t="str">
            <v>loam</v>
          </cell>
          <cell r="T26" t="str">
            <v>salty</v>
          </cell>
          <cell r="U26" t="str">
            <v>sandy</v>
          </cell>
        </row>
        <row r="27">
          <cell r="Q27" t="str">
            <v>Min</v>
          </cell>
          <cell r="R27">
            <v>46.3</v>
          </cell>
          <cell r="S27">
            <v>50.2</v>
          </cell>
          <cell r="T27">
            <v>45</v>
          </cell>
          <cell r="U27">
            <v>50.5</v>
          </cell>
        </row>
        <row r="28">
          <cell r="Q28" t="str">
            <v>Q1-Min</v>
          </cell>
          <cell r="R28">
            <v>5.4000000000000057</v>
          </cell>
          <cell r="S28">
            <v>8.9249999999999972</v>
          </cell>
          <cell r="T28">
            <v>1.375</v>
          </cell>
          <cell r="U28">
            <v>7</v>
          </cell>
        </row>
        <row r="29">
          <cell r="Q29" t="str">
            <v>Med-Q1</v>
          </cell>
          <cell r="R29">
            <v>6.3999999999999986</v>
          </cell>
          <cell r="S29">
            <v>6.4250000000000114</v>
          </cell>
          <cell r="T29">
            <v>2.8250000000000028</v>
          </cell>
          <cell r="U29">
            <v>5.1999999999999957</v>
          </cell>
        </row>
        <row r="30">
          <cell r="Q30" t="str">
            <v>Q3-Med</v>
          </cell>
          <cell r="R30">
            <v>4.9499999999999957</v>
          </cell>
          <cell r="S30">
            <v>13.999999999999986</v>
          </cell>
          <cell r="T30">
            <v>15</v>
          </cell>
          <cell r="U30">
            <v>4.3000000000000043</v>
          </cell>
        </row>
        <row r="31">
          <cell r="R31">
            <v>16.950000000000003</v>
          </cell>
          <cell r="S31">
            <v>16.549999999999997</v>
          </cell>
          <cell r="T31">
            <v>11.399999999999991</v>
          </cell>
          <cell r="U31">
            <v>9.9000000000000057</v>
          </cell>
        </row>
        <row r="49">
          <cell r="R49" t="str">
            <v>clay</v>
          </cell>
          <cell r="S49" t="str">
            <v>loam</v>
          </cell>
          <cell r="T49" t="str">
            <v>salty</v>
          </cell>
          <cell r="U49" t="str">
            <v>sandy</v>
          </cell>
        </row>
        <row r="50">
          <cell r="Q50" t="str">
            <v>Min</v>
          </cell>
          <cell r="R50">
            <v>1.9</v>
          </cell>
          <cell r="S50">
            <v>4.2</v>
          </cell>
          <cell r="T50">
            <v>1.2</v>
          </cell>
          <cell r="U50">
            <v>1.1000000000000001</v>
          </cell>
        </row>
        <row r="51">
          <cell r="Q51" t="str">
            <v>Q1-Min</v>
          </cell>
          <cell r="R51">
            <v>0.95000000000000018</v>
          </cell>
          <cell r="S51">
            <v>0.54999999999999982</v>
          </cell>
          <cell r="T51">
            <v>1.45</v>
          </cell>
          <cell r="U51">
            <v>2.4250000000000003</v>
          </cell>
        </row>
        <row r="52">
          <cell r="Q52" t="str">
            <v>Med-Q1</v>
          </cell>
          <cell r="R52">
            <v>0.69999999999999973</v>
          </cell>
          <cell r="S52">
            <v>1.0499999999999998</v>
          </cell>
          <cell r="T52">
            <v>1.1999999999999997</v>
          </cell>
          <cell r="U52">
            <v>1.2749999999999995</v>
          </cell>
        </row>
        <row r="53">
          <cell r="Q53" t="str">
            <v>Q3-Med</v>
          </cell>
          <cell r="R53">
            <v>1.7750000000000004</v>
          </cell>
          <cell r="S53">
            <v>1.2500000000000009</v>
          </cell>
          <cell r="T53">
            <v>1.2250000000000005</v>
          </cell>
          <cell r="U53">
            <v>0.32500000000000018</v>
          </cell>
        </row>
        <row r="54">
          <cell r="R54">
            <v>2.0750000000000002</v>
          </cell>
          <cell r="S54">
            <v>4.6499999999999986</v>
          </cell>
          <cell r="T54">
            <v>1.2249999999999996</v>
          </cell>
          <cell r="U54">
            <v>1.7750000000000004</v>
          </cell>
        </row>
      </sheetData>
      <sheetData sheetId="35">
        <row r="3">
          <cell r="L3" t="str">
            <v>clay</v>
          </cell>
          <cell r="M3" t="str">
            <v>loam</v>
          </cell>
          <cell r="N3" t="str">
            <v>salty</v>
          </cell>
          <cell r="O3" t="str">
            <v>sandy</v>
          </cell>
        </row>
        <row r="4">
          <cell r="K4" t="str">
            <v>Min</v>
          </cell>
          <cell r="L4">
            <v>1.9</v>
          </cell>
          <cell r="M4">
            <v>4.2</v>
          </cell>
          <cell r="N4">
            <v>1.2</v>
          </cell>
          <cell r="O4">
            <v>1.1000000000000001</v>
          </cell>
        </row>
        <row r="5">
          <cell r="K5" t="str">
            <v>Q1-Min</v>
          </cell>
          <cell r="L5">
            <v>0.95000000000000018</v>
          </cell>
          <cell r="M5">
            <v>0.54999999999999982</v>
          </cell>
          <cell r="N5">
            <v>1.45</v>
          </cell>
          <cell r="O5">
            <v>2.4250000000000003</v>
          </cell>
        </row>
        <row r="6">
          <cell r="K6" t="str">
            <v>Med-Q1</v>
          </cell>
          <cell r="L6">
            <v>0.69999999999999973</v>
          </cell>
          <cell r="M6">
            <v>1.0499999999999998</v>
          </cell>
          <cell r="N6">
            <v>1.1999999999999997</v>
          </cell>
          <cell r="O6">
            <v>1.2749999999999995</v>
          </cell>
        </row>
        <row r="7">
          <cell r="K7" t="str">
            <v>Q3-Med</v>
          </cell>
          <cell r="L7">
            <v>1.7750000000000004</v>
          </cell>
          <cell r="M7">
            <v>1.2500000000000009</v>
          </cell>
          <cell r="N7">
            <v>1.2250000000000005</v>
          </cell>
          <cell r="O7">
            <v>0.32500000000000018</v>
          </cell>
        </row>
        <row r="8">
          <cell r="L8">
            <v>2.0750000000000002</v>
          </cell>
          <cell r="M8">
            <v>4.6499999999999986</v>
          </cell>
          <cell r="N8">
            <v>1.2249999999999996</v>
          </cell>
          <cell r="O8">
            <v>1.7750000000000004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4289-2D38-4085-919E-45B1DF8DC737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78</v>
      </c>
    </row>
    <row r="2" spans="1:2" x14ac:dyDescent="0.35">
      <c r="A2" t="s">
        <v>81</v>
      </c>
    </row>
    <row r="4" spans="1:2" x14ac:dyDescent="0.35">
      <c r="A4" t="s">
        <v>79</v>
      </c>
      <c r="B4" s="95">
        <v>45956</v>
      </c>
    </row>
    <row r="6" spans="1:2" x14ac:dyDescent="0.35">
      <c r="A6" s="96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8C61-CDBD-4DEA-86BF-EF2F8646EB0D}">
  <dimension ref="A1:AP119"/>
  <sheetViews>
    <sheetView zoomScaleNormal="100" workbookViewId="0"/>
  </sheetViews>
  <sheetFormatPr defaultRowHeight="14.5" x14ac:dyDescent="0.35"/>
  <cols>
    <col min="4" max="4" width="11" customWidth="1"/>
    <col min="7" max="7" width="9.1796875" customWidth="1"/>
  </cols>
  <sheetData>
    <row r="1" spans="1:42" x14ac:dyDescent="0.35">
      <c r="A1" s="1" t="s">
        <v>0</v>
      </c>
      <c r="F1" s="1" t="s">
        <v>1</v>
      </c>
      <c r="Z1" t="s">
        <v>2</v>
      </c>
      <c r="AM1" t="s">
        <v>3</v>
      </c>
    </row>
    <row r="3" spans="1:42" x14ac:dyDescent="0.35">
      <c r="B3" s="2" t="s">
        <v>4</v>
      </c>
      <c r="C3" s="2" t="s">
        <v>5</v>
      </c>
      <c r="D3" s="2" t="s">
        <v>6</v>
      </c>
      <c r="F3" t="s">
        <v>7</v>
      </c>
      <c r="Z3" t="s">
        <v>8</v>
      </c>
      <c r="AM3" t="s">
        <v>9</v>
      </c>
      <c r="AN3">
        <f ca="1">COUNT(F6:F13)</f>
        <v>0</v>
      </c>
      <c r="AO3">
        <f ca="1">2*AN3</f>
        <v>0</v>
      </c>
    </row>
    <row r="4" spans="1:42" x14ac:dyDescent="0.35">
      <c r="A4" t="s">
        <v>10</v>
      </c>
      <c r="B4" s="3">
        <v>76.7</v>
      </c>
      <c r="C4" s="4">
        <v>29.5</v>
      </c>
      <c r="D4" s="5">
        <v>7.5</v>
      </c>
      <c r="AM4" t="s">
        <v>11</v>
      </c>
      <c r="AN4" t="e">
        <f ca="1">AVERAGE(F6:F13)</f>
        <v>#NAME?</v>
      </c>
    </row>
    <row r="5" spans="1:42" x14ac:dyDescent="0.35">
      <c r="A5" t="s">
        <v>10</v>
      </c>
      <c r="B5" s="6">
        <v>60.5</v>
      </c>
      <c r="C5" s="7">
        <v>32.1</v>
      </c>
      <c r="D5" s="8">
        <v>6.3</v>
      </c>
      <c r="F5" s="2" t="e">
        <f t="array" aca="1" ref="F5:I13" ca="1">ExtractCol(A3:D35,"water")</f>
        <v>#NAME?</v>
      </c>
      <c r="G5" s="2" t="e">
        <f ca="1"/>
        <v>#NAME?</v>
      </c>
      <c r="H5" s="2" t="e">
        <f ca="1"/>
        <v>#NAME?</v>
      </c>
      <c r="I5" s="2" t="e">
        <f ca="1"/>
        <v>#NAME?</v>
      </c>
      <c r="L5" t="e">
        <f ca="1">F5</f>
        <v>#NAME?</v>
      </c>
      <c r="M5" t="e">
        <f ca="1">G5</f>
        <v>#NAME?</v>
      </c>
      <c r="N5" t="e">
        <f ca="1">H5</f>
        <v>#NAME?</v>
      </c>
      <c r="O5" t="e">
        <f ca="1">I5</f>
        <v>#NAME?</v>
      </c>
      <c r="Z5" t="s">
        <v>9</v>
      </c>
      <c r="AA5">
        <f>COUNT(B4:B35)</f>
        <v>32</v>
      </c>
      <c r="AB5">
        <f>2*AA5</f>
        <v>64</v>
      </c>
      <c r="AM5" t="s">
        <v>12</v>
      </c>
      <c r="AN5" t="e">
        <f ca="1">STDEV(F6:F13)</f>
        <v>#NAME?</v>
      </c>
    </row>
    <row r="6" spans="1:42" x14ac:dyDescent="0.35">
      <c r="A6" t="s">
        <v>10</v>
      </c>
      <c r="B6" s="6">
        <v>96.1</v>
      </c>
      <c r="C6" s="7">
        <v>40.700000000000003</v>
      </c>
      <c r="D6" s="8">
        <v>4.2</v>
      </c>
      <c r="F6" s="9" t="e">
        <f ca="1"/>
        <v>#NAME?</v>
      </c>
      <c r="G6" s="10" t="e">
        <f ca="1"/>
        <v>#NAME?</v>
      </c>
      <c r="H6" s="10" t="e">
        <f ca="1"/>
        <v>#NAME?</v>
      </c>
      <c r="I6" s="11" t="e">
        <f ca="1"/>
        <v>#NAME?</v>
      </c>
      <c r="K6" t="s">
        <v>13</v>
      </c>
      <c r="L6" s="17" t="e">
        <f ca="1">MIN(F6:F13)</f>
        <v>#NAME?</v>
      </c>
      <c r="M6" s="18" t="e">
        <f ca="1">MIN(G6:G13)</f>
        <v>#NAME?</v>
      </c>
      <c r="N6" s="18" t="e">
        <f ca="1">MIN(H6:H13)</f>
        <v>#NAME?</v>
      </c>
      <c r="O6" s="19" t="e">
        <f ca="1">MIN(I6:I13)</f>
        <v>#NAME?</v>
      </c>
      <c r="Z6" t="s">
        <v>11</v>
      </c>
      <c r="AA6" s="7">
        <f>AVERAGE(B4:B35)</f>
        <v>61.609374999999993</v>
      </c>
    </row>
    <row r="7" spans="1:42" x14ac:dyDescent="0.35">
      <c r="A7" t="s">
        <v>10</v>
      </c>
      <c r="B7" s="6">
        <v>88.1</v>
      </c>
      <c r="C7" s="7">
        <v>45.1</v>
      </c>
      <c r="D7" s="8">
        <v>4.9000000000000004</v>
      </c>
      <c r="F7" s="12" t="e">
        <f ca="1"/>
        <v>#NAME?</v>
      </c>
      <c r="G7" t="e">
        <f ca="1"/>
        <v>#NAME?</v>
      </c>
      <c r="H7" t="e">
        <f ca="1"/>
        <v>#NAME?</v>
      </c>
      <c r="I7" s="13" t="e">
        <f ca="1"/>
        <v>#NAME?</v>
      </c>
      <c r="K7" t="s">
        <v>14</v>
      </c>
      <c r="L7" s="20" t="e">
        <f ca="1">QUARTILE(F6:F13,1)-L6</f>
        <v>#NAME?</v>
      </c>
      <c r="M7" t="e">
        <f ca="1">QUARTILE(G6:G13,1)-M6</f>
        <v>#NAME?</v>
      </c>
      <c r="N7" t="e">
        <f ca="1">QUARTILE(H6:H13,1)-N6</f>
        <v>#NAME?</v>
      </c>
      <c r="O7" s="21" t="e">
        <f ca="1">QUARTILE(I6:I13,1)-O6</f>
        <v>#NAME?</v>
      </c>
      <c r="Z7" t="s">
        <v>12</v>
      </c>
      <c r="AA7">
        <f>STDEV(B4:B35)</f>
        <v>12.660412248677076</v>
      </c>
      <c r="AM7" t="s">
        <v>15</v>
      </c>
      <c r="AN7" t="s">
        <v>16</v>
      </c>
      <c r="AO7" t="s">
        <v>17</v>
      </c>
      <c r="AP7" t="s">
        <v>18</v>
      </c>
    </row>
    <row r="8" spans="1:42" x14ac:dyDescent="0.35">
      <c r="A8" t="s">
        <v>10</v>
      </c>
      <c r="B8" s="6">
        <v>50.2</v>
      </c>
      <c r="C8" s="7">
        <v>34.1</v>
      </c>
      <c r="D8" s="8">
        <v>11.7</v>
      </c>
      <c r="F8" s="12" t="e">
        <f ca="1"/>
        <v>#NAME?</v>
      </c>
      <c r="G8" t="e">
        <f ca="1"/>
        <v>#NAME?</v>
      </c>
      <c r="H8" t="e">
        <f ca="1"/>
        <v>#NAME?</v>
      </c>
      <c r="I8" s="22" t="e">
        <f ca="1"/>
        <v>#NAME?</v>
      </c>
      <c r="K8" t="s">
        <v>19</v>
      </c>
      <c r="L8" s="20" t="e">
        <f ca="1">MEDIAN(F6:F13)-QUARTILE(F6:F13,1)</f>
        <v>#NAME?</v>
      </c>
      <c r="M8" t="e">
        <f ca="1">MEDIAN(G6:G13)-QUARTILE(G6:G13,1)</f>
        <v>#NAME?</v>
      </c>
      <c r="N8" t="e">
        <f ca="1">MEDIAN(H6:H13)-QUARTILE(H6:H13,1)</f>
        <v>#NAME?</v>
      </c>
      <c r="O8" s="21" t="e">
        <f ca="1">MEDIAN(I6:I13)-QUARTILE(I6:I13,1)</f>
        <v>#NAME?</v>
      </c>
      <c r="AM8">
        <v>1</v>
      </c>
      <c r="AN8" t="e">
        <f t="array" aca="1" ref="AN8:AN15" ca="1">QSORT(F6:F13)</f>
        <v>#NAME?</v>
      </c>
      <c r="AO8" t="e">
        <f ca="1">NORMSINV(AM8/AO$3)</f>
        <v>#DIV/0!</v>
      </c>
      <c r="AP8" t="e">
        <f ca="1">STANDARDIZE(AN8,AN$4,AN$5)</f>
        <v>#NAME?</v>
      </c>
    </row>
    <row r="9" spans="1:42" x14ac:dyDescent="0.35">
      <c r="A9" t="s">
        <v>10</v>
      </c>
      <c r="B9" s="6">
        <v>55</v>
      </c>
      <c r="C9" s="7">
        <v>31.1</v>
      </c>
      <c r="D9" s="8">
        <v>6.9</v>
      </c>
      <c r="F9" s="12" t="e">
        <f ca="1"/>
        <v>#NAME?</v>
      </c>
      <c r="G9" t="e">
        <f ca="1"/>
        <v>#NAME?</v>
      </c>
      <c r="H9" t="e">
        <f ca="1"/>
        <v>#NAME?</v>
      </c>
      <c r="I9" s="22" t="e">
        <f ca="1"/>
        <v>#NAME?</v>
      </c>
      <c r="K9" t="s">
        <v>20</v>
      </c>
      <c r="L9" s="20" t="e">
        <f ca="1">QUARTILE(F6:F13,3)-MEDIAN(F6:F13)</f>
        <v>#NAME?</v>
      </c>
      <c r="M9" t="e">
        <f ca="1">QUARTILE(G6:G13,3)-MEDIAN(G6:G13)</f>
        <v>#NAME?</v>
      </c>
      <c r="N9" t="e">
        <f ca="1">QUARTILE(H6:H13,3)-MEDIAN(H6:H13)</f>
        <v>#NAME?</v>
      </c>
      <c r="O9" s="21" t="e">
        <f ca="1">QUARTILE(I6:I13,3)-MEDIAN(I6:I13)</f>
        <v>#NAME?</v>
      </c>
      <c r="Z9" t="s">
        <v>15</v>
      </c>
      <c r="AA9" t="s">
        <v>16</v>
      </c>
      <c r="AB9" t="s">
        <v>17</v>
      </c>
      <c r="AC9" t="s">
        <v>18</v>
      </c>
      <c r="AM9">
        <f>AM8+2</f>
        <v>3</v>
      </c>
      <c r="AN9" t="e">
        <f ca="1"/>
        <v>#NAME?</v>
      </c>
      <c r="AO9" t="e">
        <f t="shared" ref="AO9:AO15" ca="1" si="0">NORMSINV(AM9/AO$3)</f>
        <v>#DIV/0!</v>
      </c>
      <c r="AP9" t="e">
        <f t="shared" ref="AP9:AP15" ca="1" si="1">STANDARDIZE(AN9,AN$4,AN$5)</f>
        <v>#NAME?</v>
      </c>
    </row>
    <row r="10" spans="1:42" x14ac:dyDescent="0.35">
      <c r="A10" t="s">
        <v>10</v>
      </c>
      <c r="B10" s="6">
        <v>65.400000000000006</v>
      </c>
      <c r="C10" s="7">
        <v>21.6</v>
      </c>
      <c r="D10" s="8">
        <v>4.3</v>
      </c>
      <c r="F10" s="12" t="e">
        <f ca="1"/>
        <v>#NAME?</v>
      </c>
      <c r="G10" t="e">
        <f ca="1"/>
        <v>#NAME?</v>
      </c>
      <c r="H10" t="e">
        <f ca="1"/>
        <v>#NAME?</v>
      </c>
      <c r="I10" s="22" t="e">
        <f ca="1"/>
        <v>#NAME?</v>
      </c>
      <c r="K10" t="s">
        <v>21</v>
      </c>
      <c r="L10" s="23" t="e">
        <f ca="1">MAX(F6:F13)-QUARTILE(F6:F13,3)</f>
        <v>#NAME?</v>
      </c>
      <c r="M10" s="24" t="e">
        <f ca="1">MAX(G6:G13)-QUARTILE(G6:G13,3)</f>
        <v>#NAME?</v>
      </c>
      <c r="N10" s="24" t="e">
        <f ca="1">MAX(H6:H13)-QUARTILE(H6:H13,3)</f>
        <v>#NAME?</v>
      </c>
      <c r="O10" s="25" t="e">
        <f ca="1">MAX(I6:I13)-QUARTILE(I6:I13,3)</f>
        <v>#NAME?</v>
      </c>
      <c r="Z10">
        <v>1</v>
      </c>
      <c r="AA10" t="e">
        <f t="array" aca="1" ref="AA10:AA41" ca="1">QSORT(B4:B35)</f>
        <v>#NAME?</v>
      </c>
      <c r="AB10">
        <f>NORMSINV(Z10/AB$5)</f>
        <v>-2.1538746940614555</v>
      </c>
      <c r="AC10" t="e">
        <f ca="1">STANDARDIZE(AA10,AA$6,AA$7)</f>
        <v>#NAME?</v>
      </c>
      <c r="AM10">
        <f t="shared" ref="AM10:AM15" si="2">AM9+2</f>
        <v>5</v>
      </c>
      <c r="AN10" t="e">
        <f ca="1"/>
        <v>#NAME?</v>
      </c>
      <c r="AO10" t="e">
        <f t="shared" ca="1" si="0"/>
        <v>#DIV/0!</v>
      </c>
      <c r="AP10" t="e">
        <f t="shared" ca="1" si="1"/>
        <v>#NAME?</v>
      </c>
    </row>
    <row r="11" spans="1:42" x14ac:dyDescent="0.35">
      <c r="A11" t="s">
        <v>10</v>
      </c>
      <c r="B11" s="6">
        <v>65.7</v>
      </c>
      <c r="C11" s="7">
        <v>27.7</v>
      </c>
      <c r="D11" s="26">
        <v>5.3</v>
      </c>
      <c r="F11" s="12" t="e">
        <f ca="1"/>
        <v>#NAME?</v>
      </c>
      <c r="G11" t="e">
        <f ca="1"/>
        <v>#NAME?</v>
      </c>
      <c r="H11" t="e">
        <f ca="1"/>
        <v>#NAME?</v>
      </c>
      <c r="I11" s="22" t="e">
        <f ca="1"/>
        <v>#NAME?</v>
      </c>
      <c r="Z11">
        <f>Z10+2</f>
        <v>3</v>
      </c>
      <c r="AA11" t="e">
        <f ca="1"/>
        <v>#NAME?</v>
      </c>
      <c r="AB11">
        <f t="shared" ref="AB11:AB41" si="3">NORMSINV(Z11/AB$5)</f>
        <v>-1.6759397227734436</v>
      </c>
      <c r="AC11" t="e">
        <f t="shared" ref="AC11:AC41" ca="1" si="4">STANDARDIZE(AA11,AA$6,AA$7)</f>
        <v>#NAME?</v>
      </c>
      <c r="AM11">
        <f t="shared" si="2"/>
        <v>7</v>
      </c>
      <c r="AN11" t="e">
        <f ca="1"/>
        <v>#NAME?</v>
      </c>
      <c r="AO11" t="e">
        <f t="shared" ca="1" si="0"/>
        <v>#DIV/0!</v>
      </c>
      <c r="AP11" t="e">
        <f t="shared" ca="1" si="1"/>
        <v>#NAME?</v>
      </c>
    </row>
    <row r="12" spans="1:42" x14ac:dyDescent="0.35">
      <c r="A12" t="s">
        <v>22</v>
      </c>
      <c r="B12" s="6">
        <v>67.3</v>
      </c>
      <c r="C12" s="7">
        <v>48.3</v>
      </c>
      <c r="D12" s="26">
        <v>5.5</v>
      </c>
      <c r="F12" s="12" t="e">
        <f ca="1"/>
        <v>#NAME?</v>
      </c>
      <c r="G12" t="e">
        <f ca="1"/>
        <v>#NAME?</v>
      </c>
      <c r="H12" t="e">
        <f ca="1"/>
        <v>#NAME?</v>
      </c>
      <c r="I12" s="22" t="e">
        <f ca="1"/>
        <v>#NAME?</v>
      </c>
      <c r="Z12">
        <f t="shared" ref="Z12:Z41" si="5">Z11+2</f>
        <v>5</v>
      </c>
      <c r="AA12" t="e">
        <f ca="1"/>
        <v>#NAME?</v>
      </c>
      <c r="AB12">
        <f t="shared" si="3"/>
        <v>-1.4177971379962682</v>
      </c>
      <c r="AC12" t="e">
        <f t="shared" ca="1" si="4"/>
        <v>#NAME?</v>
      </c>
      <c r="AM12">
        <f t="shared" si="2"/>
        <v>9</v>
      </c>
      <c r="AN12" t="e">
        <f ca="1"/>
        <v>#NAME?</v>
      </c>
      <c r="AO12" t="e">
        <f t="shared" ca="1" si="0"/>
        <v>#DIV/0!</v>
      </c>
      <c r="AP12" t="e">
        <f t="shared" ca="1" si="1"/>
        <v>#NAME?</v>
      </c>
    </row>
    <row r="13" spans="1:42" x14ac:dyDescent="0.35">
      <c r="A13" t="s">
        <v>22</v>
      </c>
      <c r="B13" s="6">
        <v>61.3</v>
      </c>
      <c r="C13" s="7">
        <v>28.9</v>
      </c>
      <c r="D13" s="26">
        <v>6.9</v>
      </c>
      <c r="F13" s="14" t="e">
        <f ca="1"/>
        <v>#NAME?</v>
      </c>
      <c r="G13" s="15" t="e">
        <f ca="1"/>
        <v>#NAME?</v>
      </c>
      <c r="H13" s="15" t="e">
        <f ca="1"/>
        <v>#NAME?</v>
      </c>
      <c r="I13" s="16" t="e">
        <f ca="1"/>
        <v>#NAME?</v>
      </c>
      <c r="Z13">
        <f t="shared" si="5"/>
        <v>7</v>
      </c>
      <c r="AA13" t="e">
        <f ca="1"/>
        <v>#NAME?</v>
      </c>
      <c r="AB13">
        <f t="shared" si="3"/>
        <v>-1.229858759216589</v>
      </c>
      <c r="AC13" t="e">
        <f t="shared" ca="1" si="4"/>
        <v>#NAME?</v>
      </c>
      <c r="AM13">
        <f t="shared" si="2"/>
        <v>11</v>
      </c>
      <c r="AN13" t="e">
        <f ca="1"/>
        <v>#NAME?</v>
      </c>
      <c r="AO13" t="e">
        <f t="shared" ca="1" si="0"/>
        <v>#DIV/0!</v>
      </c>
      <c r="AP13" t="e">
        <f t="shared" ca="1" si="1"/>
        <v>#NAME?</v>
      </c>
    </row>
    <row r="14" spans="1:42" x14ac:dyDescent="0.35">
      <c r="A14" t="s">
        <v>22</v>
      </c>
      <c r="B14" s="6">
        <v>58.2</v>
      </c>
      <c r="C14" s="7">
        <v>42.5</v>
      </c>
      <c r="D14" s="26">
        <v>4.8</v>
      </c>
      <c r="Z14">
        <f t="shared" si="5"/>
        <v>9</v>
      </c>
      <c r="AA14" t="e">
        <f ca="1"/>
        <v>#NAME?</v>
      </c>
      <c r="AB14">
        <f t="shared" si="3"/>
        <v>-1.0775155670402805</v>
      </c>
      <c r="AC14" t="e">
        <f t="shared" ca="1" si="4"/>
        <v>#NAME?</v>
      </c>
      <c r="AM14">
        <f t="shared" si="2"/>
        <v>13</v>
      </c>
      <c r="AN14" t="e">
        <f ca="1"/>
        <v>#NAME?</v>
      </c>
      <c r="AO14" t="e">
        <f t="shared" ca="1" si="0"/>
        <v>#DIV/0!</v>
      </c>
      <c r="AP14" t="e">
        <f t="shared" ca="1" si="1"/>
        <v>#NAME?</v>
      </c>
    </row>
    <row r="15" spans="1:42" x14ac:dyDescent="0.35">
      <c r="A15" t="s">
        <v>22</v>
      </c>
      <c r="B15" s="6">
        <v>76.900000000000006</v>
      </c>
      <c r="C15" s="7">
        <v>20.399999999999999</v>
      </c>
      <c r="D15" s="26">
        <v>3</v>
      </c>
      <c r="Z15">
        <f t="shared" si="5"/>
        <v>11</v>
      </c>
      <c r="AA15" t="e">
        <f ca="1"/>
        <v>#NAME?</v>
      </c>
      <c r="AB15">
        <f t="shared" si="3"/>
        <v>-0.94678175630104722</v>
      </c>
      <c r="AC15" t="e">
        <f t="shared" ca="1" si="4"/>
        <v>#NAME?</v>
      </c>
      <c r="AM15">
        <f t="shared" si="2"/>
        <v>15</v>
      </c>
      <c r="AN15" t="e">
        <f ca="1"/>
        <v>#NAME?</v>
      </c>
      <c r="AO15" t="e">
        <f t="shared" ca="1" si="0"/>
        <v>#DIV/0!</v>
      </c>
      <c r="AP15" t="e">
        <f t="shared" ca="1" si="1"/>
        <v>#NAME?</v>
      </c>
    </row>
    <row r="16" spans="1:42" x14ac:dyDescent="0.35">
      <c r="A16" t="s">
        <v>22</v>
      </c>
      <c r="B16" s="6">
        <v>66.900000000000006</v>
      </c>
      <c r="C16" s="7">
        <v>23.9</v>
      </c>
      <c r="D16" s="26">
        <v>1.1000000000000001</v>
      </c>
      <c r="Z16">
        <f t="shared" si="5"/>
        <v>13</v>
      </c>
      <c r="AA16" t="e">
        <f ca="1"/>
        <v>#NAME?</v>
      </c>
      <c r="AB16">
        <f t="shared" si="3"/>
        <v>-0.83051087820540004</v>
      </c>
      <c r="AC16" t="e">
        <f t="shared" ca="1" si="4"/>
        <v>#NAME?</v>
      </c>
    </row>
    <row r="17" spans="1:29" x14ac:dyDescent="0.35">
      <c r="A17" t="s">
        <v>22</v>
      </c>
      <c r="B17" s="6">
        <v>55.4</v>
      </c>
      <c r="C17" s="7">
        <v>29.1</v>
      </c>
      <c r="D17" s="26">
        <v>5</v>
      </c>
      <c r="F17" t="s">
        <v>23</v>
      </c>
      <c r="Z17">
        <f t="shared" si="5"/>
        <v>15</v>
      </c>
      <c r="AA17" t="e">
        <f ca="1"/>
        <v>#NAME?</v>
      </c>
      <c r="AB17">
        <f t="shared" si="3"/>
        <v>-0.72451438349236563</v>
      </c>
      <c r="AC17" t="e">
        <f t="shared" ca="1" si="4"/>
        <v>#NAME?</v>
      </c>
    </row>
    <row r="18" spans="1:29" x14ac:dyDescent="0.35">
      <c r="A18" t="s">
        <v>22</v>
      </c>
      <c r="B18" s="6">
        <v>50.5</v>
      </c>
      <c r="C18" s="7">
        <v>18</v>
      </c>
      <c r="D18" s="26">
        <v>4.8</v>
      </c>
      <c r="Z18">
        <f t="shared" si="5"/>
        <v>17</v>
      </c>
      <c r="AA18" t="e">
        <f ca="1"/>
        <v>#NAME?</v>
      </c>
      <c r="AB18">
        <f t="shared" si="3"/>
        <v>-0.62609901234642129</v>
      </c>
      <c r="AC18" t="e">
        <f t="shared" ca="1" si="4"/>
        <v>#NAME?</v>
      </c>
    </row>
    <row r="19" spans="1:29" x14ac:dyDescent="0.35">
      <c r="A19" t="s">
        <v>22</v>
      </c>
      <c r="B19" s="6">
        <v>64.099999999999994</v>
      </c>
      <c r="C19" s="7">
        <v>14.5</v>
      </c>
      <c r="D19" s="26">
        <v>3.7</v>
      </c>
      <c r="F19" s="2" t="e">
        <f t="array" aca="1" ref="F19:I27" ca="1">ExtractCol(A3:D35,"yield")</f>
        <v>#NAME?</v>
      </c>
      <c r="G19" s="2" t="e">
        <f ca="1"/>
        <v>#NAME?</v>
      </c>
      <c r="H19" s="2" t="e">
        <f ca="1"/>
        <v>#NAME?</v>
      </c>
      <c r="I19" s="2" t="e">
        <f ca="1"/>
        <v>#NAME?</v>
      </c>
      <c r="L19" t="e">
        <f ca="1">F19</f>
        <v>#NAME?</v>
      </c>
      <c r="M19" t="e">
        <f ca="1">G19</f>
        <v>#NAME?</v>
      </c>
      <c r="N19" t="e">
        <f ca="1">H19</f>
        <v>#NAME?</v>
      </c>
      <c r="O19" t="e">
        <f ca="1">I19</f>
        <v>#NAME?</v>
      </c>
      <c r="Z19">
        <f t="shared" si="5"/>
        <v>19</v>
      </c>
      <c r="AA19" t="e">
        <f ca="1"/>
        <v>#NAME?</v>
      </c>
      <c r="AB19">
        <f t="shared" si="3"/>
        <v>-0.5334097062412807</v>
      </c>
      <c r="AC19" t="e">
        <f t="shared" ca="1" si="4"/>
        <v>#NAME?</v>
      </c>
    </row>
    <row r="20" spans="1:29" x14ac:dyDescent="0.35">
      <c r="A20" t="s">
        <v>24</v>
      </c>
      <c r="B20" s="6">
        <v>62.8</v>
      </c>
      <c r="C20" s="7">
        <v>25.9</v>
      </c>
      <c r="D20" s="26">
        <v>2.9</v>
      </c>
      <c r="F20" s="9" t="e">
        <f ca="1"/>
        <v>#NAME?</v>
      </c>
      <c r="G20" s="10" t="e">
        <f ca="1"/>
        <v>#NAME?</v>
      </c>
      <c r="H20" s="10" t="e">
        <f ca="1"/>
        <v>#NAME?</v>
      </c>
      <c r="I20" s="11" t="e">
        <f ca="1"/>
        <v>#NAME?</v>
      </c>
      <c r="K20" t="s">
        <v>13</v>
      </c>
      <c r="L20" s="17" t="e">
        <f ca="1">MIN(F20:F27)</f>
        <v>#NAME?</v>
      </c>
      <c r="M20" s="18" t="e">
        <f ca="1">MIN(G20:G27)</f>
        <v>#NAME?</v>
      </c>
      <c r="N20" s="18" t="e">
        <f ca="1">MIN(H20:H27)</f>
        <v>#NAME?</v>
      </c>
      <c r="O20" s="19" t="e">
        <f ca="1">MIN(I20:I27)</f>
        <v>#NAME?</v>
      </c>
      <c r="Z20">
        <f t="shared" si="5"/>
        <v>21</v>
      </c>
      <c r="AA20" t="e">
        <f ca="1"/>
        <v>#NAME?</v>
      </c>
      <c r="AB20">
        <f t="shared" si="3"/>
        <v>-0.44509652498551644</v>
      </c>
      <c r="AC20" t="e">
        <f t="shared" ca="1" si="4"/>
        <v>#NAME?</v>
      </c>
    </row>
    <row r="21" spans="1:29" x14ac:dyDescent="0.35">
      <c r="A21" t="s">
        <v>24</v>
      </c>
      <c r="B21" s="6">
        <v>45</v>
      </c>
      <c r="C21" s="7">
        <v>15.9</v>
      </c>
      <c r="D21" s="26">
        <v>1.2</v>
      </c>
      <c r="F21" s="12" t="e">
        <f ca="1"/>
        <v>#NAME?</v>
      </c>
      <c r="G21" t="e">
        <f ca="1"/>
        <v>#NAME?</v>
      </c>
      <c r="H21" t="e">
        <f ca="1"/>
        <v>#NAME?</v>
      </c>
      <c r="I21" s="22" t="e">
        <f ca="1"/>
        <v>#NAME?</v>
      </c>
      <c r="K21" t="s">
        <v>14</v>
      </c>
      <c r="L21" s="20" t="e">
        <f ca="1">QUARTILE(F20:F27,1)-L20</f>
        <v>#NAME?</v>
      </c>
      <c r="M21" t="e">
        <f ca="1">QUARTILE(G20:G27,1)-M20</f>
        <v>#NAME?</v>
      </c>
      <c r="N21" t="e">
        <f ca="1">QUARTILE(H20:H27,1)-N20</f>
        <v>#NAME?</v>
      </c>
      <c r="O21" s="21" t="e">
        <f ca="1">QUARTILE(I20:I27,1)-O20</f>
        <v>#NAME?</v>
      </c>
      <c r="Z21">
        <f t="shared" si="5"/>
        <v>23</v>
      </c>
      <c r="AA21" t="e">
        <f ca="1"/>
        <v>#NAME?</v>
      </c>
      <c r="AB21">
        <f t="shared" si="3"/>
        <v>-0.36012989178956933</v>
      </c>
      <c r="AC21" t="e">
        <f t="shared" ca="1" si="4"/>
        <v>#NAME?</v>
      </c>
    </row>
    <row r="22" spans="1:29" x14ac:dyDescent="0.35">
      <c r="A22" t="s">
        <v>24</v>
      </c>
      <c r="B22" s="6">
        <v>47.8</v>
      </c>
      <c r="C22" s="7">
        <v>36.1</v>
      </c>
      <c r="D22" s="8">
        <v>4.0999999999999996</v>
      </c>
      <c r="F22" s="12" t="e">
        <f ca="1"/>
        <v>#NAME?</v>
      </c>
      <c r="G22" t="e">
        <f ca="1"/>
        <v>#NAME?</v>
      </c>
      <c r="H22" t="e">
        <f ca="1"/>
        <v>#NAME?</v>
      </c>
      <c r="I22" s="22" t="e">
        <f ca="1"/>
        <v>#NAME?</v>
      </c>
      <c r="K22" t="s">
        <v>19</v>
      </c>
      <c r="L22" s="20" t="e">
        <f ca="1">MEDIAN(F20:F27)-QUARTILE(F20:F27,1)</f>
        <v>#NAME?</v>
      </c>
      <c r="M22" t="e">
        <f ca="1">MEDIAN(G20:G27)-QUARTILE(G20:G27,1)</f>
        <v>#NAME?</v>
      </c>
      <c r="N22" t="e">
        <f ca="1">MEDIAN(H20:H27)-QUARTILE(H20:H27,1)</f>
        <v>#NAME?</v>
      </c>
      <c r="O22" s="21" t="e">
        <f ca="1">MEDIAN(I20:I27)-QUARTILE(I20:I27,1)</f>
        <v>#NAME?</v>
      </c>
      <c r="Z22">
        <f t="shared" si="5"/>
        <v>25</v>
      </c>
      <c r="AA22" t="e">
        <f ca="1"/>
        <v>#NAME?</v>
      </c>
      <c r="AB22">
        <f t="shared" si="3"/>
        <v>-0.27769043982157676</v>
      </c>
      <c r="AC22" t="e">
        <f t="shared" ca="1" si="4"/>
        <v>#NAME?</v>
      </c>
    </row>
    <row r="23" spans="1:29" x14ac:dyDescent="0.35">
      <c r="A23" t="s">
        <v>24</v>
      </c>
      <c r="B23" s="6">
        <v>75.599999999999994</v>
      </c>
      <c r="C23" s="7">
        <v>27.7</v>
      </c>
      <c r="D23" s="8">
        <v>6.3</v>
      </c>
      <c r="F23" s="12" t="e">
        <f ca="1"/>
        <v>#NAME?</v>
      </c>
      <c r="G23" t="e">
        <f ca="1"/>
        <v>#NAME?</v>
      </c>
      <c r="H23" t="e">
        <f ca="1"/>
        <v>#NAME?</v>
      </c>
      <c r="I23" s="22" t="e">
        <f ca="1"/>
        <v>#NAME?</v>
      </c>
      <c r="K23" t="s">
        <v>20</v>
      </c>
      <c r="L23" s="20" t="e">
        <f ca="1">QUARTILE(F20:F27,3)-MEDIAN(F20:F27)</f>
        <v>#NAME?</v>
      </c>
      <c r="M23" t="e">
        <f ca="1">QUARTILE(G20:G27,3)-MEDIAN(G20:G27)</f>
        <v>#NAME?</v>
      </c>
      <c r="N23" t="e">
        <f ca="1">QUARTILE(H20:H27,3)-MEDIAN(H20:H27)</f>
        <v>#NAME?</v>
      </c>
      <c r="O23" s="21" t="e">
        <f ca="1">QUARTILE(I20:I27,3)-MEDIAN(I20:I27)</f>
        <v>#NAME?</v>
      </c>
      <c r="Z23">
        <f t="shared" si="5"/>
        <v>27</v>
      </c>
      <c r="AA23" t="e">
        <f ca="1"/>
        <v>#NAME?</v>
      </c>
      <c r="AB23">
        <f t="shared" si="3"/>
        <v>-0.19709908429431236</v>
      </c>
      <c r="AC23" t="e">
        <f t="shared" ca="1" si="4"/>
        <v>#NAME?</v>
      </c>
    </row>
    <row r="24" spans="1:29" x14ac:dyDescent="0.35">
      <c r="A24" t="s">
        <v>24</v>
      </c>
      <c r="B24" s="6">
        <v>46.6</v>
      </c>
      <c r="C24" s="7">
        <v>46.9</v>
      </c>
      <c r="D24" s="8">
        <v>3.6</v>
      </c>
      <c r="F24" s="12" t="e">
        <f ca="1"/>
        <v>#NAME?</v>
      </c>
      <c r="G24" t="e">
        <f ca="1"/>
        <v>#NAME?</v>
      </c>
      <c r="H24" t="e">
        <f ca="1"/>
        <v>#NAME?</v>
      </c>
      <c r="I24" s="22" t="e">
        <f ca="1"/>
        <v>#NAME?</v>
      </c>
      <c r="K24" t="s">
        <v>21</v>
      </c>
      <c r="L24" s="23" t="e">
        <f ca="1">MAX(F20:F27)-QUARTILE(F20:F27,3)</f>
        <v>#NAME?</v>
      </c>
      <c r="M24" s="24" t="e">
        <f ca="1">MAX(G20:G27)-QUARTILE(G20:G27,3)</f>
        <v>#NAME?</v>
      </c>
      <c r="N24" s="24" t="e">
        <f ca="1">MAX(H20:H27)-QUARTILE(H20:H27,3)</f>
        <v>#NAME?</v>
      </c>
      <c r="O24" s="25" t="e">
        <f ca="1">MAX(I20:I27)-QUARTILE(I20:I27,3)</f>
        <v>#NAME?</v>
      </c>
      <c r="Z24">
        <f t="shared" si="5"/>
        <v>29</v>
      </c>
      <c r="AA24" t="e">
        <f ca="1"/>
        <v>#NAME?</v>
      </c>
      <c r="AB24">
        <f t="shared" si="3"/>
        <v>-0.11776987457909528</v>
      </c>
      <c r="AC24" t="e">
        <f t="shared" ca="1" si="4"/>
        <v>#NAME?</v>
      </c>
    </row>
    <row r="25" spans="1:29" x14ac:dyDescent="0.35">
      <c r="A25" t="s">
        <v>24</v>
      </c>
      <c r="B25" s="6">
        <v>50.6</v>
      </c>
      <c r="C25" s="7">
        <v>29.7</v>
      </c>
      <c r="D25" s="26">
        <v>4.7</v>
      </c>
      <c r="F25" s="12" t="e">
        <f ca="1"/>
        <v>#NAME?</v>
      </c>
      <c r="G25" t="e">
        <f ca="1"/>
        <v>#NAME?</v>
      </c>
      <c r="H25" t="e">
        <f ca="1"/>
        <v>#NAME?</v>
      </c>
      <c r="I25" s="22" t="e">
        <f ca="1"/>
        <v>#NAME?</v>
      </c>
      <c r="Z25">
        <f t="shared" si="5"/>
        <v>31</v>
      </c>
      <c r="AA25" t="e">
        <f ca="1"/>
        <v>#NAME?</v>
      </c>
      <c r="AB25">
        <f t="shared" si="3"/>
        <v>-3.9176085503097632E-2</v>
      </c>
      <c r="AC25" t="e">
        <f t="shared" ca="1" si="4"/>
        <v>#NAME?</v>
      </c>
    </row>
    <row r="26" spans="1:29" x14ac:dyDescent="0.35">
      <c r="A26" t="s">
        <v>24</v>
      </c>
      <c r="B26" s="6">
        <v>45.7</v>
      </c>
      <c r="C26" s="7">
        <v>27.6</v>
      </c>
      <c r="D26" s="26">
        <v>6.2</v>
      </c>
      <c r="F26" s="12" t="e">
        <f ca="1"/>
        <v>#NAME?</v>
      </c>
      <c r="G26" t="e">
        <f ca="1"/>
        <v>#NAME?</v>
      </c>
      <c r="H26" t="e">
        <f ca="1"/>
        <v>#NAME?</v>
      </c>
      <c r="I26" s="22" t="e">
        <f ca="1"/>
        <v>#NAME?</v>
      </c>
      <c r="Z26">
        <f t="shared" si="5"/>
        <v>33</v>
      </c>
      <c r="AA26" t="e">
        <f ca="1"/>
        <v>#NAME?</v>
      </c>
      <c r="AB26">
        <f t="shared" si="3"/>
        <v>3.9176085503097632E-2</v>
      </c>
      <c r="AC26" t="e">
        <f t="shared" ca="1" si="4"/>
        <v>#NAME?</v>
      </c>
    </row>
    <row r="27" spans="1:29" x14ac:dyDescent="0.35">
      <c r="A27" t="s">
        <v>24</v>
      </c>
      <c r="B27" s="6">
        <v>68.400000000000006</v>
      </c>
      <c r="C27" s="7">
        <v>35.299999999999997</v>
      </c>
      <c r="D27" s="26">
        <v>1.9</v>
      </c>
      <c r="F27" s="14" t="e">
        <f ca="1"/>
        <v>#NAME?</v>
      </c>
      <c r="G27" s="15" t="e">
        <f ca="1"/>
        <v>#NAME?</v>
      </c>
      <c r="H27" s="15" t="e">
        <f ca="1"/>
        <v>#NAME?</v>
      </c>
      <c r="I27" s="16" t="e">
        <f ca="1"/>
        <v>#NAME?</v>
      </c>
      <c r="Z27">
        <f t="shared" si="5"/>
        <v>35</v>
      </c>
      <c r="AA27" t="e">
        <f ca="1"/>
        <v>#NAME?</v>
      </c>
      <c r="AB27">
        <f t="shared" si="3"/>
        <v>0.11776987457909528</v>
      </c>
      <c r="AC27" t="e">
        <f t="shared" ca="1" si="4"/>
        <v>#NAME?</v>
      </c>
    </row>
    <row r="28" spans="1:29" x14ac:dyDescent="0.35">
      <c r="A28" t="s">
        <v>25</v>
      </c>
      <c r="B28" s="6">
        <v>52.5</v>
      </c>
      <c r="C28" s="7">
        <v>39</v>
      </c>
      <c r="D28" s="26">
        <v>3.1</v>
      </c>
      <c r="Z28">
        <f t="shared" si="5"/>
        <v>37</v>
      </c>
      <c r="AA28" t="e">
        <f ca="1"/>
        <v>#NAME?</v>
      </c>
      <c r="AB28">
        <f t="shared" si="3"/>
        <v>0.19709908429431236</v>
      </c>
      <c r="AC28" t="e">
        <f t="shared" ca="1" si="4"/>
        <v>#NAME?</v>
      </c>
    </row>
    <row r="29" spans="1:29" x14ac:dyDescent="0.35">
      <c r="A29" t="s">
        <v>25</v>
      </c>
      <c r="B29" s="6">
        <v>80</v>
      </c>
      <c r="C29" s="7">
        <v>54.2</v>
      </c>
      <c r="D29" s="26">
        <v>4</v>
      </c>
      <c r="Z29">
        <f t="shared" si="5"/>
        <v>39</v>
      </c>
      <c r="AA29" t="e">
        <f ca="1"/>
        <v>#NAME?</v>
      </c>
      <c r="AB29">
        <f t="shared" si="3"/>
        <v>0.27769043982157676</v>
      </c>
      <c r="AC29" t="e">
        <f t="shared" ca="1" si="4"/>
        <v>#NAME?</v>
      </c>
    </row>
    <row r="30" spans="1:29" x14ac:dyDescent="0.35">
      <c r="A30" t="s">
        <v>25</v>
      </c>
      <c r="B30" s="6">
        <v>54.7</v>
      </c>
      <c r="C30" s="7">
        <v>32.1</v>
      </c>
      <c r="D30" s="26">
        <v>5.7</v>
      </c>
      <c r="Z30">
        <f t="shared" si="5"/>
        <v>41</v>
      </c>
      <c r="AA30" t="e">
        <f ca="1"/>
        <v>#NAME?</v>
      </c>
      <c r="AB30">
        <f t="shared" si="3"/>
        <v>0.36012989178956933</v>
      </c>
      <c r="AC30" t="e">
        <f t="shared" ca="1" si="4"/>
        <v>#NAME?</v>
      </c>
    </row>
    <row r="31" spans="1:29" x14ac:dyDescent="0.35">
      <c r="A31" t="s">
        <v>25</v>
      </c>
      <c r="B31" s="6">
        <v>63.5</v>
      </c>
      <c r="C31" s="7">
        <v>25.6</v>
      </c>
      <c r="D31" s="26">
        <v>3</v>
      </c>
      <c r="F31" s="2" t="s">
        <v>26</v>
      </c>
      <c r="Z31">
        <f t="shared" si="5"/>
        <v>43</v>
      </c>
      <c r="AA31" t="e">
        <f ca="1"/>
        <v>#NAME?</v>
      </c>
      <c r="AB31">
        <f t="shared" si="3"/>
        <v>0.44509652498551644</v>
      </c>
      <c r="AC31" t="e">
        <f t="shared" ca="1" si="4"/>
        <v>#NAME?</v>
      </c>
    </row>
    <row r="32" spans="1:29" x14ac:dyDescent="0.35">
      <c r="A32" t="s">
        <v>25</v>
      </c>
      <c r="B32" s="6">
        <v>46.3</v>
      </c>
      <c r="C32" s="7">
        <v>31.8</v>
      </c>
      <c r="D32" s="26">
        <v>7.4</v>
      </c>
      <c r="Z32">
        <f t="shared" si="5"/>
        <v>45</v>
      </c>
      <c r="AA32" t="e">
        <f ca="1"/>
        <v>#NAME?</v>
      </c>
      <c r="AB32">
        <f t="shared" si="3"/>
        <v>0.5334097062412807</v>
      </c>
      <c r="AC32" t="e">
        <f t="shared" ca="1" si="4"/>
        <v>#NAME?</v>
      </c>
    </row>
    <row r="33" spans="1:29" x14ac:dyDescent="0.35">
      <c r="A33" t="s">
        <v>25</v>
      </c>
      <c r="B33" s="6">
        <v>61.5</v>
      </c>
      <c r="C33" s="7">
        <v>16.8</v>
      </c>
      <c r="D33" s="26">
        <v>1.9</v>
      </c>
      <c r="F33" s="2" t="e">
        <f t="array" aca="1" ref="F33:I41" ca="1">ExtractCol(A3:D35,"herbicide")</f>
        <v>#NAME?</v>
      </c>
      <c r="G33" s="2" t="e">
        <f ca="1"/>
        <v>#NAME?</v>
      </c>
      <c r="H33" s="2" t="e">
        <f ca="1"/>
        <v>#NAME?</v>
      </c>
      <c r="I33" s="2" t="e">
        <f ca="1"/>
        <v>#NAME?</v>
      </c>
      <c r="L33" t="e">
        <f ca="1">F33</f>
        <v>#NAME?</v>
      </c>
      <c r="M33" t="e">
        <f ca="1">G33</f>
        <v>#NAME?</v>
      </c>
      <c r="N33" t="e">
        <f ca="1">H33</f>
        <v>#NAME?</v>
      </c>
      <c r="O33" t="e">
        <f ca="1">I33</f>
        <v>#NAME?</v>
      </c>
      <c r="Z33">
        <f t="shared" si="5"/>
        <v>47</v>
      </c>
      <c r="AA33" t="e">
        <f ca="1"/>
        <v>#NAME?</v>
      </c>
      <c r="AB33">
        <f t="shared" si="3"/>
        <v>0.62609901234642129</v>
      </c>
      <c r="AC33" t="e">
        <f t="shared" ca="1" si="4"/>
        <v>#NAME?</v>
      </c>
    </row>
    <row r="34" spans="1:29" x14ac:dyDescent="0.35">
      <c r="A34" t="s">
        <v>25</v>
      </c>
      <c r="B34" s="6">
        <v>62.9</v>
      </c>
      <c r="C34" s="7">
        <v>25.8</v>
      </c>
      <c r="D34" s="26">
        <v>2.4</v>
      </c>
      <c r="F34" s="9" t="e">
        <f ca="1"/>
        <v>#NAME?</v>
      </c>
      <c r="G34" s="27" t="e">
        <f ca="1"/>
        <v>#NAME?</v>
      </c>
      <c r="H34" s="27" t="e">
        <f ca="1"/>
        <v>#NAME?</v>
      </c>
      <c r="I34" s="28" t="e">
        <f ca="1"/>
        <v>#NAME?</v>
      </c>
      <c r="K34" t="s">
        <v>13</v>
      </c>
      <c r="L34" s="29" t="e">
        <f ca="1">MIN(F34:F41)</f>
        <v>#NAME?</v>
      </c>
      <c r="M34" s="30" t="e">
        <f ca="1">MIN(G34:G41)</f>
        <v>#NAME?</v>
      </c>
      <c r="N34" s="30" t="e">
        <f ca="1">MIN(H34:H41)</f>
        <v>#NAME?</v>
      </c>
      <c r="O34" s="31" t="e">
        <f ca="1">MIN(I34:I41)</f>
        <v>#NAME?</v>
      </c>
      <c r="Z34">
        <f t="shared" si="5"/>
        <v>49</v>
      </c>
      <c r="AA34" t="e">
        <f ca="1"/>
        <v>#NAME?</v>
      </c>
      <c r="AB34">
        <f t="shared" si="3"/>
        <v>0.72451438349236563</v>
      </c>
      <c r="AC34" t="e">
        <f t="shared" ca="1" si="4"/>
        <v>#NAME?</v>
      </c>
    </row>
    <row r="35" spans="1:29" x14ac:dyDescent="0.35">
      <c r="A35" t="s">
        <v>25</v>
      </c>
      <c r="B35" s="32">
        <v>49.3</v>
      </c>
      <c r="C35" s="33">
        <v>39.4</v>
      </c>
      <c r="D35" s="34">
        <v>5.2</v>
      </c>
      <c r="F35" s="12" t="e">
        <f ca="1"/>
        <v>#NAME?</v>
      </c>
      <c r="G35" t="e">
        <f ca="1"/>
        <v>#NAME?</v>
      </c>
      <c r="H35" t="e">
        <f ca="1"/>
        <v>#NAME?</v>
      </c>
      <c r="I35" s="22" t="e">
        <f ca="1"/>
        <v>#NAME?</v>
      </c>
      <c r="K35" t="s">
        <v>14</v>
      </c>
      <c r="L35" s="20" t="e">
        <f ca="1">QUARTILE(F34:F41,1)-L34</f>
        <v>#NAME?</v>
      </c>
      <c r="M35" t="e">
        <f ca="1">QUARTILE(G34:G41,1)-M34</f>
        <v>#NAME?</v>
      </c>
      <c r="N35" t="e">
        <f ca="1">QUARTILE(H34:H41,1)-N34</f>
        <v>#NAME?</v>
      </c>
      <c r="O35" s="21" t="e">
        <f ca="1">QUARTILE(I34:I41,1)-O34</f>
        <v>#NAME?</v>
      </c>
      <c r="Z35">
        <f t="shared" si="5"/>
        <v>51</v>
      </c>
      <c r="AA35" t="e">
        <f ca="1"/>
        <v>#NAME?</v>
      </c>
      <c r="AB35">
        <f t="shared" si="3"/>
        <v>0.83051087820540004</v>
      </c>
      <c r="AC35" t="e">
        <f t="shared" ca="1" si="4"/>
        <v>#NAME?</v>
      </c>
    </row>
    <row r="36" spans="1:29" x14ac:dyDescent="0.35">
      <c r="F36" s="35" t="e">
        <f ca="1"/>
        <v>#NAME?</v>
      </c>
      <c r="G36" t="e">
        <f ca="1"/>
        <v>#NAME?</v>
      </c>
      <c r="H36" t="e">
        <f ca="1"/>
        <v>#NAME?</v>
      </c>
      <c r="I36" s="22" t="e">
        <f ca="1"/>
        <v>#NAME?</v>
      </c>
      <c r="K36" t="s">
        <v>19</v>
      </c>
      <c r="L36" s="20" t="e">
        <f ca="1">MEDIAN(F34:F41)-QUARTILE(F34:F41,1)</f>
        <v>#NAME?</v>
      </c>
      <c r="M36" t="e">
        <f ca="1">MEDIAN(G34:G41)-QUARTILE(G34:G41,1)</f>
        <v>#NAME?</v>
      </c>
      <c r="N36" t="e">
        <f ca="1">MEDIAN(H34:H41)-QUARTILE(H34:H41,1)</f>
        <v>#NAME?</v>
      </c>
      <c r="O36" s="21" t="e">
        <f ca="1">MEDIAN(I34:I41)-QUARTILE(I34:I41,1)</f>
        <v>#NAME?</v>
      </c>
      <c r="Z36">
        <f t="shared" si="5"/>
        <v>53</v>
      </c>
      <c r="AA36" t="e">
        <f ca="1"/>
        <v>#NAME?</v>
      </c>
      <c r="AB36">
        <f t="shared" si="3"/>
        <v>0.94678175630104722</v>
      </c>
      <c r="AC36" t="e">
        <f t="shared" ca="1" si="4"/>
        <v>#NAME?</v>
      </c>
    </row>
    <row r="37" spans="1:29" x14ac:dyDescent="0.35">
      <c r="F37" s="35" t="e">
        <f ca="1"/>
        <v>#NAME?</v>
      </c>
      <c r="G37" t="e">
        <f ca="1"/>
        <v>#NAME?</v>
      </c>
      <c r="H37" t="e">
        <f ca="1"/>
        <v>#NAME?</v>
      </c>
      <c r="I37" s="22" t="e">
        <f ca="1"/>
        <v>#NAME?</v>
      </c>
      <c r="K37" t="s">
        <v>20</v>
      </c>
      <c r="L37" s="20" t="e">
        <f ca="1">QUARTILE(F34:F41,3)-MEDIAN(F34:F41)</f>
        <v>#NAME?</v>
      </c>
      <c r="M37" t="e">
        <f ca="1">QUARTILE(G34:G41,3)-MEDIAN(G34:G41)</f>
        <v>#NAME?</v>
      </c>
      <c r="N37" t="e">
        <f ca="1">QUARTILE(H34:H41,3)-MEDIAN(H34:H41)</f>
        <v>#NAME?</v>
      </c>
      <c r="O37" s="21" t="e">
        <f ca="1">QUARTILE(I34:I41,3)-MEDIAN(I34:I41)</f>
        <v>#NAME?</v>
      </c>
      <c r="Z37">
        <f t="shared" si="5"/>
        <v>55</v>
      </c>
      <c r="AA37" t="e">
        <f ca="1"/>
        <v>#NAME?</v>
      </c>
      <c r="AB37">
        <f t="shared" si="3"/>
        <v>1.0775155670402805</v>
      </c>
      <c r="AC37" t="e">
        <f t="shared" ca="1" si="4"/>
        <v>#NAME?</v>
      </c>
    </row>
    <row r="38" spans="1:29" x14ac:dyDescent="0.35">
      <c r="F38" s="35" t="e">
        <f ca="1"/>
        <v>#NAME?</v>
      </c>
      <c r="G38" t="e">
        <f ca="1"/>
        <v>#NAME?</v>
      </c>
      <c r="H38" t="e">
        <f ca="1"/>
        <v>#NAME?</v>
      </c>
      <c r="I38" s="22" t="e">
        <f ca="1"/>
        <v>#NAME?</v>
      </c>
      <c r="K38" t="s">
        <v>21</v>
      </c>
      <c r="L38" s="23" t="e">
        <f ca="1">MAX(F34:F41)-QUARTILE(F34:F41,3)</f>
        <v>#NAME?</v>
      </c>
      <c r="M38" s="24" t="e">
        <f ca="1">MAX(G34:G41)-QUARTILE(G34:G41,3)</f>
        <v>#NAME?</v>
      </c>
      <c r="N38" s="24" t="e">
        <f ca="1">MAX(H34:H41)-QUARTILE(H34:H41,3)</f>
        <v>#NAME?</v>
      </c>
      <c r="O38" s="25" t="e">
        <f ca="1">MAX(I34:I41)-QUARTILE(I34:I41,3)</f>
        <v>#NAME?</v>
      </c>
      <c r="Z38">
        <f t="shared" si="5"/>
        <v>57</v>
      </c>
      <c r="AA38" t="e">
        <f ca="1"/>
        <v>#NAME?</v>
      </c>
      <c r="AB38">
        <f t="shared" si="3"/>
        <v>1.229858759216589</v>
      </c>
      <c r="AC38" t="e">
        <f t="shared" ca="1" si="4"/>
        <v>#NAME?</v>
      </c>
    </row>
    <row r="39" spans="1:29" x14ac:dyDescent="0.35">
      <c r="F39" s="35" t="e">
        <f ca="1"/>
        <v>#NAME?</v>
      </c>
      <c r="G39" t="e">
        <f ca="1"/>
        <v>#NAME?</v>
      </c>
      <c r="H39" t="e">
        <f ca="1"/>
        <v>#NAME?</v>
      </c>
      <c r="I39" s="22" t="e">
        <f ca="1"/>
        <v>#NAME?</v>
      </c>
      <c r="Z39">
        <f t="shared" si="5"/>
        <v>59</v>
      </c>
      <c r="AA39" t="e">
        <f ca="1"/>
        <v>#NAME?</v>
      </c>
      <c r="AB39">
        <f t="shared" si="3"/>
        <v>1.4177971379962682</v>
      </c>
      <c r="AC39" t="e">
        <f t="shared" ca="1" si="4"/>
        <v>#NAME?</v>
      </c>
    </row>
    <row r="40" spans="1:29" x14ac:dyDescent="0.35">
      <c r="F40" s="35" t="e">
        <f ca="1"/>
        <v>#NAME?</v>
      </c>
      <c r="G40" t="e">
        <f ca="1"/>
        <v>#NAME?</v>
      </c>
      <c r="H40" t="e">
        <f ca="1"/>
        <v>#NAME?</v>
      </c>
      <c r="I40" s="22" t="e">
        <f ca="1"/>
        <v>#NAME?</v>
      </c>
      <c r="S40" t="s">
        <v>27</v>
      </c>
      <c r="Z40">
        <f t="shared" si="5"/>
        <v>61</v>
      </c>
      <c r="AA40" t="e">
        <f ca="1"/>
        <v>#NAME?</v>
      </c>
      <c r="AB40">
        <f t="shared" si="3"/>
        <v>1.6759397227734436</v>
      </c>
      <c r="AC40" t="e">
        <f t="shared" ca="1" si="4"/>
        <v>#NAME?</v>
      </c>
    </row>
    <row r="41" spans="1:29" x14ac:dyDescent="0.35">
      <c r="F41" s="14" t="e">
        <f ca="1"/>
        <v>#NAME?</v>
      </c>
      <c r="G41" s="15" t="e">
        <f ca="1"/>
        <v>#NAME?</v>
      </c>
      <c r="H41" s="15" t="e">
        <f ca="1"/>
        <v>#NAME?</v>
      </c>
      <c r="I41" s="16" t="e">
        <f ca="1"/>
        <v>#NAME?</v>
      </c>
      <c r="Z41">
        <f t="shared" si="5"/>
        <v>63</v>
      </c>
      <c r="AA41" t="e">
        <f ca="1"/>
        <v>#NAME?</v>
      </c>
      <c r="AB41">
        <f t="shared" si="3"/>
        <v>2.1538746940614555</v>
      </c>
      <c r="AC41" t="e">
        <f t="shared" ca="1" si="4"/>
        <v>#NAME?</v>
      </c>
    </row>
    <row r="42" spans="1:29" x14ac:dyDescent="0.35">
      <c r="F42" t="s">
        <v>28</v>
      </c>
      <c r="G42" t="e">
        <f ca="1">AVERAGE(G34:G41)</f>
        <v>#NAME?</v>
      </c>
    </row>
    <row r="43" spans="1:29" x14ac:dyDescent="0.35">
      <c r="F43" t="s">
        <v>29</v>
      </c>
      <c r="G43" t="e">
        <f ca="1">STDEV(G34:G41)</f>
        <v>#NAME?</v>
      </c>
    </row>
    <row r="44" spans="1:29" x14ac:dyDescent="0.35">
      <c r="F44" t="s">
        <v>30</v>
      </c>
      <c r="G44" t="e">
        <f ca="1">STANDARDIZE(G38,G42,G43)</f>
        <v>#NAME?</v>
      </c>
    </row>
    <row r="47" spans="1:29" x14ac:dyDescent="0.35">
      <c r="A47" s="1" t="s">
        <v>31</v>
      </c>
    </row>
    <row r="49" spans="1:15" ht="15" customHeight="1" x14ac:dyDescent="0.35">
      <c r="B49" s="2" t="s">
        <v>4</v>
      </c>
      <c r="C49" s="2" t="s">
        <v>5</v>
      </c>
      <c r="D49" s="2" t="s">
        <v>6</v>
      </c>
      <c r="F49" s="36" t="s">
        <v>32</v>
      </c>
      <c r="G49" s="36" t="s">
        <v>33</v>
      </c>
      <c r="I49" s="37" t="s">
        <v>34</v>
      </c>
      <c r="M49" t="s">
        <v>34</v>
      </c>
    </row>
    <row r="50" spans="1:15" x14ac:dyDescent="0.35">
      <c r="A50" t="s">
        <v>10</v>
      </c>
      <c r="B50" s="3">
        <v>76.7</v>
      </c>
      <c r="C50" s="38">
        <v>29.5</v>
      </c>
      <c r="D50" s="39">
        <v>7.5</v>
      </c>
      <c r="F50" s="9" t="e">
        <f t="array" aca="1" ref="F50" ca="1">MMULT(B50:D50-$B$83:$D$83,MMULT($I$55:$K$57,TRANSPOSE(B50:D50-$B$83:$D$83)))</f>
        <v>#NAME?</v>
      </c>
      <c r="G50" s="40" t="e">
        <f ca="1">CHIDIST(F50,COUNTA($B$49:$D$49))</f>
        <v>#NAME?</v>
      </c>
      <c r="I50" s="9" t="e">
        <f t="array" aca="1" ref="I50:K52" ca="1">COV(B50:D81)</f>
        <v>#NAME?</v>
      </c>
      <c r="J50" s="41" t="e">
        <f ca="1"/>
        <v>#NAME?</v>
      </c>
      <c r="K50" s="42" t="e">
        <f ca="1"/>
        <v>#NAME?</v>
      </c>
      <c r="M50" s="9">
        <f t="array" ref="M50:O52">MMULT(TRANSPOSE(B50:D81-B83:D83),B50:D81-B83:D83)/(COUNT(B50:B81)-1)</f>
        <v>160.28603830645159</v>
      </c>
      <c r="N50" s="41">
        <v>25.054526209677409</v>
      </c>
      <c r="O50" s="42">
        <v>-3.5545665322580646</v>
      </c>
    </row>
    <row r="51" spans="1:15" x14ac:dyDescent="0.35">
      <c r="A51" t="s">
        <v>10</v>
      </c>
      <c r="B51" s="43">
        <v>60.5</v>
      </c>
      <c r="C51" s="7">
        <v>32.1</v>
      </c>
      <c r="D51" s="26">
        <v>6.3</v>
      </c>
      <c r="F51" s="35" t="e">
        <f t="array" aca="1" ref="F51" ca="1">MMULT(B51:D51-$B$83:$D$83,MMULT($I$55:$K$57,TRANSPOSE(B51:D51-$B$83:$D$83)))</f>
        <v>#NAME?</v>
      </c>
      <c r="G51" s="44" t="e">
        <f t="shared" ref="G51:G81" ca="1" si="6">CHIDIST(F51,COUNTA($B$49:$D$49))</f>
        <v>#NAME?</v>
      </c>
      <c r="I51" s="35" t="e">
        <f ca="1"/>
        <v>#NAME?</v>
      </c>
      <c r="J51" t="e">
        <f ca="1"/>
        <v>#NAME?</v>
      </c>
      <c r="K51" s="22" t="e">
        <f ca="1"/>
        <v>#NAME?</v>
      </c>
      <c r="M51" s="35">
        <v>25.054526209677409</v>
      </c>
      <c r="N51">
        <v>95.35136088709676</v>
      </c>
      <c r="O51" s="22">
        <v>4.7206149193548388</v>
      </c>
    </row>
    <row r="52" spans="1:15" x14ac:dyDescent="0.35">
      <c r="A52" t="s">
        <v>10</v>
      </c>
      <c r="B52" s="43">
        <v>96.1</v>
      </c>
      <c r="C52" s="7">
        <v>40.700000000000003</v>
      </c>
      <c r="D52" s="26">
        <v>4.2</v>
      </c>
      <c r="F52" s="35" t="e">
        <f t="array" aca="1" ref="F52" ca="1">MMULT(B52:D52-$B$83:$D$83,MMULT($I$55:$K$57,TRANSPOSE(B52:D52-$B$83:$D$83)))</f>
        <v>#NAME?</v>
      </c>
      <c r="G52" s="44" t="e">
        <f t="shared" ca="1" si="6"/>
        <v>#NAME?</v>
      </c>
      <c r="I52" s="45" t="e">
        <f ca="1"/>
        <v>#NAME?</v>
      </c>
      <c r="J52" s="46" t="e">
        <f ca="1"/>
        <v>#NAME?</v>
      </c>
      <c r="K52" s="47" t="e">
        <f ca="1"/>
        <v>#NAME?</v>
      </c>
      <c r="M52" s="45">
        <v>-3.5545665322580646</v>
      </c>
      <c r="N52" s="46">
        <v>4.7206149193548388</v>
      </c>
      <c r="O52" s="47">
        <v>4.670473790322581</v>
      </c>
    </row>
    <row r="53" spans="1:15" x14ac:dyDescent="0.35">
      <c r="A53" t="s">
        <v>10</v>
      </c>
      <c r="B53" s="43">
        <v>88.1</v>
      </c>
      <c r="C53" s="7">
        <v>45.1</v>
      </c>
      <c r="D53" s="26">
        <v>4.9000000000000004</v>
      </c>
      <c r="F53" s="35" t="e">
        <f t="array" aca="1" ref="F53" ca="1">MMULT(B53:D53-$B$83:$D$83,MMULT($I$55:$K$57,TRANSPOSE(B53:D53-$B$83:$D$83)))</f>
        <v>#NAME?</v>
      </c>
      <c r="G53" s="44" t="e">
        <f t="shared" ca="1" si="6"/>
        <v>#NAME?</v>
      </c>
    </row>
    <row r="54" spans="1:15" x14ac:dyDescent="0.35">
      <c r="A54" t="s">
        <v>10</v>
      </c>
      <c r="B54" s="43">
        <v>50.2</v>
      </c>
      <c r="C54" s="7">
        <v>34.1</v>
      </c>
      <c r="D54" s="26">
        <v>11.7</v>
      </c>
      <c r="F54" s="35" t="e">
        <f t="array" aca="1" ref="F54" ca="1">MMULT(B54:D54-$B$83:$D$83,MMULT($I$55:$K$57,TRANSPOSE(B54:D54-$B$83:$D$83)))</f>
        <v>#NAME?</v>
      </c>
      <c r="G54" s="44" t="e">
        <f t="shared" ca="1" si="6"/>
        <v>#NAME?</v>
      </c>
      <c r="I54" t="s">
        <v>35</v>
      </c>
    </row>
    <row r="55" spans="1:15" x14ac:dyDescent="0.35">
      <c r="A55" t="s">
        <v>10</v>
      </c>
      <c r="B55" s="43">
        <v>55</v>
      </c>
      <c r="C55" s="7">
        <v>31.1</v>
      </c>
      <c r="D55" s="26">
        <v>6.9</v>
      </c>
      <c r="F55" s="35" t="e">
        <f t="array" aca="1" ref="F55" ca="1">MMULT(B55:D55-$B$83:$D$83,MMULT($I$55:$K$57,TRANSPOSE(B55:D55-$B$83:$D$83)))</f>
        <v>#NAME?</v>
      </c>
      <c r="G55" s="44" t="e">
        <f t="shared" ca="1" si="6"/>
        <v>#NAME?</v>
      </c>
      <c r="I55" s="9" t="e">
        <f t="array" aca="1" ref="I55:K57" ca="1">MINVERSE(I50:K52)</f>
        <v>#NAME?</v>
      </c>
      <c r="J55" s="41" t="e">
        <f ca="1"/>
        <v>#NAME?</v>
      </c>
      <c r="K55" s="42" t="e">
        <f ca="1"/>
        <v>#NAME?</v>
      </c>
    </row>
    <row r="56" spans="1:15" x14ac:dyDescent="0.35">
      <c r="A56" t="s">
        <v>10</v>
      </c>
      <c r="B56" s="43">
        <v>65.400000000000006</v>
      </c>
      <c r="C56" s="7">
        <v>21.6</v>
      </c>
      <c r="D56" s="26">
        <v>4.3</v>
      </c>
      <c r="F56" s="35" t="e">
        <f t="array" aca="1" ref="F56" ca="1">MMULT(B56:D56-$B$83:$D$83,MMULT($I$55:$K$57,TRANSPOSE(B56:D56-$B$83:$D$83)))</f>
        <v>#NAME?</v>
      </c>
      <c r="G56" s="44" t="e">
        <f t="shared" ca="1" si="6"/>
        <v>#NAME?</v>
      </c>
      <c r="I56" s="35" t="e">
        <f ca="1"/>
        <v>#NAME?</v>
      </c>
      <c r="J56" t="e">
        <f ca="1"/>
        <v>#NAME?</v>
      </c>
      <c r="K56" s="22" t="e">
        <f ca="1"/>
        <v>#NAME?</v>
      </c>
    </row>
    <row r="57" spans="1:15" x14ac:dyDescent="0.35">
      <c r="A57" t="s">
        <v>10</v>
      </c>
      <c r="B57" s="43">
        <v>65.7</v>
      </c>
      <c r="C57" s="7">
        <v>27.7</v>
      </c>
      <c r="D57" s="26">
        <v>5.3</v>
      </c>
      <c r="F57" s="35" t="e">
        <f t="array" aca="1" ref="F57" ca="1">MMULT(B57:D57-$B$83:$D$83,MMULT($I$55:$K$57,TRANSPOSE(B57:D57-$B$83:$D$83)))</f>
        <v>#NAME?</v>
      </c>
      <c r="G57" s="44" t="e">
        <f t="shared" ca="1" si="6"/>
        <v>#NAME?</v>
      </c>
      <c r="I57" s="45" t="e">
        <f ca="1"/>
        <v>#NAME?</v>
      </c>
      <c r="J57" s="46" t="e">
        <f ca="1"/>
        <v>#NAME?</v>
      </c>
      <c r="K57" s="47" t="e">
        <f ca="1"/>
        <v>#NAME?</v>
      </c>
    </row>
    <row r="58" spans="1:15" x14ac:dyDescent="0.35">
      <c r="A58" t="s">
        <v>22</v>
      </c>
      <c r="B58" s="43">
        <v>67.3</v>
      </c>
      <c r="C58" s="7">
        <v>48.3</v>
      </c>
      <c r="D58" s="26">
        <v>5.5</v>
      </c>
      <c r="F58" s="35" t="e">
        <f t="array" aca="1" ref="F58" ca="1">MMULT(B58:D58-$B$83:$D$83,MMULT($I$55:$K$57,TRANSPOSE(B58:D58-$B$83:$D$83)))</f>
        <v>#NAME?</v>
      </c>
      <c r="G58" s="44" t="e">
        <f t="shared" ca="1" si="6"/>
        <v>#NAME?</v>
      </c>
    </row>
    <row r="59" spans="1:15" x14ac:dyDescent="0.35">
      <c r="A59" t="s">
        <v>22</v>
      </c>
      <c r="B59" s="43">
        <v>61.3</v>
      </c>
      <c r="C59" s="7">
        <v>28.9</v>
      </c>
      <c r="D59" s="26">
        <v>6.9</v>
      </c>
      <c r="F59" s="35" t="e">
        <f t="array" aca="1" ref="F59" ca="1">MMULT(B59:D59-$B$83:$D$83,MMULT($I$55:$K$57,TRANSPOSE(B59:D59-$B$83:$D$83)))</f>
        <v>#NAME?</v>
      </c>
      <c r="G59" s="44" t="e">
        <f t="shared" ca="1" si="6"/>
        <v>#NAME?</v>
      </c>
    </row>
    <row r="60" spans="1:15" x14ac:dyDescent="0.35">
      <c r="A60" t="s">
        <v>22</v>
      </c>
      <c r="B60" s="43">
        <v>58.2</v>
      </c>
      <c r="C60" s="7">
        <v>42.5</v>
      </c>
      <c r="D60" s="26">
        <v>4.8</v>
      </c>
      <c r="F60" s="35" t="e">
        <f t="array" aca="1" ref="F60" ca="1">MMULT(B60:D60-$B$83:$D$83,MMULT($I$55:$K$57,TRANSPOSE(B60:D60-$B$83:$D$83)))</f>
        <v>#NAME?</v>
      </c>
      <c r="G60" s="44" t="e">
        <f t="shared" ca="1" si="6"/>
        <v>#NAME?</v>
      </c>
    </row>
    <row r="61" spans="1:15" x14ac:dyDescent="0.35">
      <c r="A61" t="s">
        <v>22</v>
      </c>
      <c r="B61" s="43">
        <v>76.900000000000006</v>
      </c>
      <c r="C61" s="7">
        <v>20.399999999999999</v>
      </c>
      <c r="D61" s="26">
        <v>3</v>
      </c>
      <c r="F61" s="35" t="e">
        <f t="array" aca="1" ref="F61" ca="1">MMULT(B61:D61-$B$83:$D$83,MMULT($I$55:$K$57,TRANSPOSE(B61:D61-$B$83:$D$83)))</f>
        <v>#NAME?</v>
      </c>
      <c r="G61" s="44" t="e">
        <f t="shared" ca="1" si="6"/>
        <v>#NAME?</v>
      </c>
    </row>
    <row r="62" spans="1:15" x14ac:dyDescent="0.35">
      <c r="A62" t="s">
        <v>22</v>
      </c>
      <c r="B62" s="43">
        <v>66.900000000000006</v>
      </c>
      <c r="C62" s="7">
        <v>23.9</v>
      </c>
      <c r="D62" s="26">
        <v>1.1000000000000001</v>
      </c>
      <c r="F62" s="35" t="e">
        <f t="array" aca="1" ref="F62" ca="1">MMULT(B62:D62-$B$83:$D$83,MMULT($I$55:$K$57,TRANSPOSE(B62:D62-$B$83:$D$83)))</f>
        <v>#NAME?</v>
      </c>
      <c r="G62" s="44" t="e">
        <f t="shared" ca="1" si="6"/>
        <v>#NAME?</v>
      </c>
    </row>
    <row r="63" spans="1:15" x14ac:dyDescent="0.35">
      <c r="A63" t="s">
        <v>22</v>
      </c>
      <c r="B63" s="43">
        <v>55.4</v>
      </c>
      <c r="C63" s="7">
        <v>29.1</v>
      </c>
      <c r="D63" s="26">
        <v>5</v>
      </c>
      <c r="F63" s="35" t="e">
        <f t="array" aca="1" ref="F63" ca="1">MMULT(B63:D63-$B$83:$D$83,MMULT($I$55:$K$57,TRANSPOSE(B63:D63-$B$83:$D$83)))</f>
        <v>#NAME?</v>
      </c>
      <c r="G63" s="44" t="e">
        <f t="shared" ca="1" si="6"/>
        <v>#NAME?</v>
      </c>
    </row>
    <row r="64" spans="1:15" x14ac:dyDescent="0.35">
      <c r="A64" t="s">
        <v>22</v>
      </c>
      <c r="B64" s="43">
        <v>50.5</v>
      </c>
      <c r="C64" s="7">
        <v>18</v>
      </c>
      <c r="D64" s="26">
        <v>4.8</v>
      </c>
      <c r="F64" s="35" t="e">
        <f t="array" aca="1" ref="F64" ca="1">MMULT(B64:D64-$B$83:$D$83,MMULT($I$55:$K$57,TRANSPOSE(B64:D64-$B$83:$D$83)))</f>
        <v>#NAME?</v>
      </c>
      <c r="G64" s="44" t="e">
        <f t="shared" ca="1" si="6"/>
        <v>#NAME?</v>
      </c>
    </row>
    <row r="65" spans="1:7" x14ac:dyDescent="0.35">
      <c r="A65" t="s">
        <v>22</v>
      </c>
      <c r="B65" s="43">
        <v>64.099999999999994</v>
      </c>
      <c r="C65" s="7">
        <v>14.5</v>
      </c>
      <c r="D65" s="26">
        <v>3.7</v>
      </c>
      <c r="F65" s="35" t="e">
        <f t="array" aca="1" ref="F65" ca="1">MMULT(B65:D65-$B$83:$D$83,MMULT($I$55:$K$57,TRANSPOSE(B65:D65-$B$83:$D$83)))</f>
        <v>#NAME?</v>
      </c>
      <c r="G65" s="44" t="e">
        <f t="shared" ca="1" si="6"/>
        <v>#NAME?</v>
      </c>
    </row>
    <row r="66" spans="1:7" x14ac:dyDescent="0.35">
      <c r="A66" t="s">
        <v>24</v>
      </c>
      <c r="B66" s="43">
        <v>62.8</v>
      </c>
      <c r="C66" s="7">
        <v>25.9</v>
      </c>
      <c r="D66" s="26">
        <v>2.9</v>
      </c>
      <c r="F66" s="35" t="e">
        <f t="array" aca="1" ref="F66" ca="1">MMULT(B66:D66-$B$83:$D$83,MMULT($I$55:$K$57,TRANSPOSE(B66:D66-$B$83:$D$83)))</f>
        <v>#NAME?</v>
      </c>
      <c r="G66" s="44" t="e">
        <f t="shared" ca="1" si="6"/>
        <v>#NAME?</v>
      </c>
    </row>
    <row r="67" spans="1:7" x14ac:dyDescent="0.35">
      <c r="A67" t="s">
        <v>24</v>
      </c>
      <c r="B67" s="43">
        <v>45</v>
      </c>
      <c r="C67" s="7">
        <v>15.9</v>
      </c>
      <c r="D67" s="26">
        <v>1.2</v>
      </c>
      <c r="F67" s="35" t="e">
        <f t="array" aca="1" ref="F67" ca="1">MMULT(B67:D67-$B$83:$D$83,MMULT($I$55:$K$57,TRANSPOSE(B67:D67-$B$83:$D$83)))</f>
        <v>#NAME?</v>
      </c>
      <c r="G67" s="44" t="e">
        <f t="shared" ca="1" si="6"/>
        <v>#NAME?</v>
      </c>
    </row>
    <row r="68" spans="1:7" x14ac:dyDescent="0.35">
      <c r="A68" t="s">
        <v>24</v>
      </c>
      <c r="B68" s="43">
        <v>47.8</v>
      </c>
      <c r="C68" s="7">
        <v>36.1</v>
      </c>
      <c r="D68" s="26">
        <v>4.0999999999999996</v>
      </c>
      <c r="F68" s="35" t="e">
        <f t="array" aca="1" ref="F68" ca="1">MMULT(B68:D68-$B$83:$D$83,MMULT($I$55:$K$57,TRANSPOSE(B68:D68-$B$83:$D$83)))</f>
        <v>#NAME?</v>
      </c>
      <c r="G68" s="44" t="e">
        <f t="shared" ca="1" si="6"/>
        <v>#NAME?</v>
      </c>
    </row>
    <row r="69" spans="1:7" x14ac:dyDescent="0.35">
      <c r="A69" t="s">
        <v>24</v>
      </c>
      <c r="B69" s="43">
        <v>75.599999999999994</v>
      </c>
      <c r="C69" s="7">
        <v>27.7</v>
      </c>
      <c r="D69" s="26">
        <v>6.3</v>
      </c>
      <c r="F69" s="35" t="e">
        <f t="array" aca="1" ref="F69" ca="1">MMULT(B69:D69-$B$83:$D$83,MMULT($I$55:$K$57,TRANSPOSE(B69:D69-$B$83:$D$83)))</f>
        <v>#NAME?</v>
      </c>
      <c r="G69" s="44" t="e">
        <f t="shared" ca="1" si="6"/>
        <v>#NAME?</v>
      </c>
    </row>
    <row r="70" spans="1:7" x14ac:dyDescent="0.35">
      <c r="A70" t="s">
        <v>24</v>
      </c>
      <c r="B70" s="43">
        <v>46.6</v>
      </c>
      <c r="C70" s="7">
        <v>46.9</v>
      </c>
      <c r="D70" s="26">
        <v>3.6</v>
      </c>
      <c r="F70" s="35" t="e">
        <f t="array" aca="1" ref="F70" ca="1">MMULT(B70:D70-$B$83:$D$83,MMULT($I$55:$K$57,TRANSPOSE(B70:D70-$B$83:$D$83)))</f>
        <v>#NAME?</v>
      </c>
      <c r="G70" s="44" t="e">
        <f t="shared" ca="1" si="6"/>
        <v>#NAME?</v>
      </c>
    </row>
    <row r="71" spans="1:7" x14ac:dyDescent="0.35">
      <c r="A71" t="s">
        <v>24</v>
      </c>
      <c r="B71" s="43">
        <v>50.6</v>
      </c>
      <c r="C71" s="7">
        <v>29.7</v>
      </c>
      <c r="D71" s="26">
        <v>4.7</v>
      </c>
      <c r="F71" s="35" t="e">
        <f t="array" aca="1" ref="F71" ca="1">MMULT(B71:D71-$B$83:$D$83,MMULT($I$55:$K$57,TRANSPOSE(B71:D71-$B$83:$D$83)))</f>
        <v>#NAME?</v>
      </c>
      <c r="G71" s="44" t="e">
        <f t="shared" ca="1" si="6"/>
        <v>#NAME?</v>
      </c>
    </row>
    <row r="72" spans="1:7" x14ac:dyDescent="0.35">
      <c r="A72" t="s">
        <v>24</v>
      </c>
      <c r="B72" s="43">
        <v>45.7</v>
      </c>
      <c r="C72" s="7">
        <v>27.6</v>
      </c>
      <c r="D72" s="26">
        <v>6.2</v>
      </c>
      <c r="F72" s="35" t="e">
        <f t="array" aca="1" ref="F72" ca="1">MMULT(B72:D72-$B$83:$D$83,MMULT($I$55:$K$57,TRANSPOSE(B72:D72-$B$83:$D$83)))</f>
        <v>#NAME?</v>
      </c>
      <c r="G72" s="44" t="e">
        <f t="shared" ca="1" si="6"/>
        <v>#NAME?</v>
      </c>
    </row>
    <row r="73" spans="1:7" x14ac:dyDescent="0.35">
      <c r="A73" t="s">
        <v>24</v>
      </c>
      <c r="B73" s="43">
        <v>68.400000000000006</v>
      </c>
      <c r="C73" s="7">
        <v>35.299999999999997</v>
      </c>
      <c r="D73" s="26">
        <v>1.9</v>
      </c>
      <c r="F73" s="35" t="e">
        <f t="array" aca="1" ref="F73" ca="1">MMULT(B73:D73-$B$83:$D$83,MMULT($I$55:$K$57,TRANSPOSE(B73:D73-$B$83:$D$83)))</f>
        <v>#NAME?</v>
      </c>
      <c r="G73" s="44" t="e">
        <f t="shared" ca="1" si="6"/>
        <v>#NAME?</v>
      </c>
    </row>
    <row r="74" spans="1:7" x14ac:dyDescent="0.35">
      <c r="A74" t="s">
        <v>25</v>
      </c>
      <c r="B74" s="43">
        <v>52.5</v>
      </c>
      <c r="C74" s="7">
        <v>39</v>
      </c>
      <c r="D74" s="26">
        <v>3.1</v>
      </c>
      <c r="F74" s="35" t="e">
        <f t="array" aca="1" ref="F74" ca="1">MMULT(B74:D74-$B$83:$D$83,MMULT($I$55:$K$57,TRANSPOSE(B74:D74-$B$83:$D$83)))</f>
        <v>#NAME?</v>
      </c>
      <c r="G74" s="44" t="e">
        <f t="shared" ca="1" si="6"/>
        <v>#NAME?</v>
      </c>
    </row>
    <row r="75" spans="1:7" x14ac:dyDescent="0.35">
      <c r="A75" t="s">
        <v>25</v>
      </c>
      <c r="B75" s="43">
        <v>80</v>
      </c>
      <c r="C75" s="7">
        <v>54.2</v>
      </c>
      <c r="D75" s="26">
        <v>4</v>
      </c>
      <c r="F75" s="35" t="e">
        <f t="array" aca="1" ref="F75" ca="1">MMULT(B75:D75-$B$83:$D$83,MMULT($I$55:$K$57,TRANSPOSE(B75:D75-$B$83:$D$83)))</f>
        <v>#NAME?</v>
      </c>
      <c r="G75" s="44" t="e">
        <f t="shared" ca="1" si="6"/>
        <v>#NAME?</v>
      </c>
    </row>
    <row r="76" spans="1:7" x14ac:dyDescent="0.35">
      <c r="A76" t="s">
        <v>25</v>
      </c>
      <c r="B76" s="43">
        <v>54.7</v>
      </c>
      <c r="C76" s="7">
        <v>32.1</v>
      </c>
      <c r="D76" s="26">
        <v>5.7</v>
      </c>
      <c r="F76" s="35" t="e">
        <f t="array" aca="1" ref="F76" ca="1">MMULT(B76:D76-$B$83:$D$83,MMULT($I$55:$K$57,TRANSPOSE(B76:D76-$B$83:$D$83)))</f>
        <v>#NAME?</v>
      </c>
      <c r="G76" s="44" t="e">
        <f t="shared" ca="1" si="6"/>
        <v>#NAME?</v>
      </c>
    </row>
    <row r="77" spans="1:7" x14ac:dyDescent="0.35">
      <c r="A77" t="s">
        <v>25</v>
      </c>
      <c r="B77" s="43">
        <v>63.5</v>
      </c>
      <c r="C77" s="7">
        <v>25.6</v>
      </c>
      <c r="D77" s="26">
        <v>3</v>
      </c>
      <c r="F77" s="35" t="e">
        <f t="array" aca="1" ref="F77" ca="1">MMULT(B77:D77-$B$83:$D$83,MMULT($I$55:$K$57,TRANSPOSE(B77:D77-$B$83:$D$83)))</f>
        <v>#NAME?</v>
      </c>
      <c r="G77" s="44" t="e">
        <f t="shared" ca="1" si="6"/>
        <v>#NAME?</v>
      </c>
    </row>
    <row r="78" spans="1:7" x14ac:dyDescent="0.35">
      <c r="A78" t="s">
        <v>25</v>
      </c>
      <c r="B78" s="43">
        <v>46.3</v>
      </c>
      <c r="C78" s="7">
        <v>31.8</v>
      </c>
      <c r="D78" s="26">
        <v>7.4</v>
      </c>
      <c r="F78" s="35" t="e">
        <f t="array" aca="1" ref="F78" ca="1">MMULT(B78:D78-$B$83:$D$83,MMULT($I$55:$K$57,TRANSPOSE(B78:D78-$B$83:$D$83)))</f>
        <v>#NAME?</v>
      </c>
      <c r="G78" s="44" t="e">
        <f t="shared" ca="1" si="6"/>
        <v>#NAME?</v>
      </c>
    </row>
    <row r="79" spans="1:7" x14ac:dyDescent="0.35">
      <c r="A79" t="s">
        <v>25</v>
      </c>
      <c r="B79" s="43">
        <v>61.5</v>
      </c>
      <c r="C79" s="7">
        <v>16.8</v>
      </c>
      <c r="D79" s="26">
        <v>1.9</v>
      </c>
      <c r="F79" s="35" t="e">
        <f t="array" aca="1" ref="F79" ca="1">MMULT(B79:D79-$B$83:$D$83,MMULT($I$55:$K$57,TRANSPOSE(B79:D79-$B$83:$D$83)))</f>
        <v>#NAME?</v>
      </c>
      <c r="G79" s="44" t="e">
        <f t="shared" ca="1" si="6"/>
        <v>#NAME?</v>
      </c>
    </row>
    <row r="80" spans="1:7" x14ac:dyDescent="0.35">
      <c r="A80" t="s">
        <v>25</v>
      </c>
      <c r="B80" s="43">
        <v>62.9</v>
      </c>
      <c r="C80" s="7">
        <v>25.8</v>
      </c>
      <c r="D80" s="26">
        <v>2.4</v>
      </c>
      <c r="F80" s="35" t="e">
        <f t="array" aca="1" ref="F80" ca="1">MMULT(B80:D80-$B$83:$D$83,MMULT($I$55:$K$57,TRANSPOSE(B80:D80-$B$83:$D$83)))</f>
        <v>#NAME?</v>
      </c>
      <c r="G80" s="44" t="e">
        <f t="shared" ca="1" si="6"/>
        <v>#NAME?</v>
      </c>
    </row>
    <row r="81" spans="1:11" x14ac:dyDescent="0.35">
      <c r="A81" t="s">
        <v>25</v>
      </c>
      <c r="B81" s="48">
        <v>49.3</v>
      </c>
      <c r="C81" s="49">
        <v>39.4</v>
      </c>
      <c r="D81" s="50">
        <v>5.2</v>
      </c>
      <c r="F81" s="45" t="e">
        <f t="array" aca="1" ref="F81" ca="1">MMULT(B81:D81-$B$83:$D$83,MMULT($I$55:$K$57,TRANSPOSE(B81:D81-$B$83:$D$83)))</f>
        <v>#NAME?</v>
      </c>
      <c r="G81" s="51" t="e">
        <f t="shared" ca="1" si="6"/>
        <v>#NAME?</v>
      </c>
    </row>
    <row r="82" spans="1:11" ht="3" customHeight="1" x14ac:dyDescent="0.35"/>
    <row r="83" spans="1:11" x14ac:dyDescent="0.35">
      <c r="A83" t="s">
        <v>28</v>
      </c>
      <c r="B83" s="52">
        <f>AVERAGE(B50:B81)</f>
        <v>61.609374999999993</v>
      </c>
      <c r="C83" s="53">
        <f>AVERAGE(C50:C81)</f>
        <v>31.165624999999999</v>
      </c>
      <c r="D83" s="54">
        <f>AVERAGE(D50:D81)</f>
        <v>4.6718749999999991</v>
      </c>
    </row>
    <row r="85" spans="1:11" ht="15" customHeight="1" x14ac:dyDescent="0.35">
      <c r="B85" s="2" t="s">
        <v>4</v>
      </c>
      <c r="C85" s="2" t="s">
        <v>5</v>
      </c>
      <c r="D85" s="2" t="s">
        <v>6</v>
      </c>
      <c r="F85" s="36" t="s">
        <v>32</v>
      </c>
      <c r="G85" s="36" t="s">
        <v>33</v>
      </c>
      <c r="I85" s="37" t="s">
        <v>34</v>
      </c>
    </row>
    <row r="86" spans="1:11" x14ac:dyDescent="0.35">
      <c r="A86" t="s">
        <v>10</v>
      </c>
      <c r="B86" s="3">
        <v>176.7</v>
      </c>
      <c r="C86" s="38">
        <v>29.5</v>
      </c>
      <c r="D86" s="39">
        <v>7.5</v>
      </c>
      <c r="F86" s="9" t="e">
        <f t="array" aca="1" ref="F86" ca="1">MMULT(B86:D86-$B$83:$D$83,MMULT($I$55:$K$57,TRANSPOSE(B86:D86-$B$83:$D$83)))</f>
        <v>#NAME?</v>
      </c>
      <c r="G86" s="40" t="e">
        <f ca="1">CHIDIST(F86,COUNTA($B$49:$D$49))</f>
        <v>#NAME?</v>
      </c>
      <c r="I86" s="9" t="e">
        <f t="array" aca="1" ref="I86:K88" ca="1">COV(B86:D117)</f>
        <v>#NAME?</v>
      </c>
      <c r="J86" s="41" t="e">
        <f ca="1"/>
        <v>#NAME?</v>
      </c>
      <c r="K86" s="42" t="e">
        <f ca="1"/>
        <v>#NAME?</v>
      </c>
    </row>
    <row r="87" spans="1:11" x14ac:dyDescent="0.35">
      <c r="A87" t="s">
        <v>10</v>
      </c>
      <c r="B87" s="43">
        <v>60.5</v>
      </c>
      <c r="C87" s="7">
        <v>32.1</v>
      </c>
      <c r="D87" s="26">
        <v>6.3</v>
      </c>
      <c r="F87" s="35" t="e">
        <f t="array" aca="1" ref="F87" ca="1">MMULT(B87:D87-$B$83:$D$83,MMULT($I$55:$K$57,TRANSPOSE(B87:D87-$B$83:$D$83)))</f>
        <v>#NAME?</v>
      </c>
      <c r="G87" s="44" t="e">
        <f t="shared" ref="G87:G117" ca="1" si="7">CHIDIST(F87,COUNTA($B$49:$D$49))</f>
        <v>#NAME?</v>
      </c>
      <c r="I87" s="35" t="e">
        <f ca="1"/>
        <v>#NAME?</v>
      </c>
      <c r="J87" t="e">
        <f ca="1"/>
        <v>#NAME?</v>
      </c>
      <c r="K87" s="22" t="e">
        <f ca="1"/>
        <v>#NAME?</v>
      </c>
    </row>
    <row r="88" spans="1:11" x14ac:dyDescent="0.35">
      <c r="A88" t="s">
        <v>10</v>
      </c>
      <c r="B88" s="43">
        <v>96.1</v>
      </c>
      <c r="C88" s="7">
        <v>40.700000000000003</v>
      </c>
      <c r="D88" s="26">
        <v>4.2</v>
      </c>
      <c r="F88" s="35" t="e">
        <f t="array" aca="1" ref="F88" ca="1">MMULT(B88:D88-$B$83:$D$83,MMULT($I$55:$K$57,TRANSPOSE(B88:D88-$B$83:$D$83)))</f>
        <v>#NAME?</v>
      </c>
      <c r="G88" s="44" t="e">
        <f t="shared" ca="1" si="7"/>
        <v>#NAME?</v>
      </c>
      <c r="I88" s="45" t="e">
        <f ca="1"/>
        <v>#NAME?</v>
      </c>
      <c r="J88" s="46" t="e">
        <f ca="1"/>
        <v>#NAME?</v>
      </c>
      <c r="K88" s="47" t="e">
        <f ca="1"/>
        <v>#NAME?</v>
      </c>
    </row>
    <row r="89" spans="1:11" x14ac:dyDescent="0.35">
      <c r="A89" t="s">
        <v>10</v>
      </c>
      <c r="B89" s="43">
        <v>88.1</v>
      </c>
      <c r="C89" s="7">
        <v>45.1</v>
      </c>
      <c r="D89" s="26">
        <v>4.9000000000000004</v>
      </c>
      <c r="F89" s="35" t="e">
        <f t="array" aca="1" ref="F89" ca="1">MMULT(B89:D89-$B$83:$D$83,MMULT($I$55:$K$57,TRANSPOSE(B89:D89-$B$83:$D$83)))</f>
        <v>#NAME?</v>
      </c>
      <c r="G89" s="44" t="e">
        <f t="shared" ca="1" si="7"/>
        <v>#NAME?</v>
      </c>
    </row>
    <row r="90" spans="1:11" x14ac:dyDescent="0.35">
      <c r="A90" t="s">
        <v>10</v>
      </c>
      <c r="B90" s="43">
        <v>50.2</v>
      </c>
      <c r="C90" s="7">
        <v>34.1</v>
      </c>
      <c r="D90" s="26">
        <v>11.7</v>
      </c>
      <c r="F90" s="35" t="e">
        <f t="array" aca="1" ref="F90" ca="1">MMULT(B90:D90-$B$83:$D$83,MMULT($I$55:$K$57,TRANSPOSE(B90:D90-$B$83:$D$83)))</f>
        <v>#NAME?</v>
      </c>
      <c r="G90" s="44" t="e">
        <f t="shared" ca="1" si="7"/>
        <v>#NAME?</v>
      </c>
      <c r="I90" t="s">
        <v>35</v>
      </c>
    </row>
    <row r="91" spans="1:11" x14ac:dyDescent="0.35">
      <c r="A91" t="s">
        <v>10</v>
      </c>
      <c r="B91" s="43">
        <v>55</v>
      </c>
      <c r="C91" s="7">
        <v>31.1</v>
      </c>
      <c r="D91" s="26">
        <v>6.9</v>
      </c>
      <c r="F91" s="35" t="e">
        <f t="array" aca="1" ref="F91" ca="1">MMULT(B91:D91-$B$83:$D$83,MMULT($I$55:$K$57,TRANSPOSE(B91:D91-$B$83:$D$83)))</f>
        <v>#NAME?</v>
      </c>
      <c r="G91" s="44" t="e">
        <f t="shared" ca="1" si="7"/>
        <v>#NAME?</v>
      </c>
      <c r="I91" s="9" t="e">
        <f t="array" aca="1" ref="I91:K93" ca="1">MINVERSE(I86:K88)</f>
        <v>#NAME?</v>
      </c>
      <c r="J91" s="41" t="e">
        <f ca="1"/>
        <v>#NAME?</v>
      </c>
      <c r="K91" s="42" t="e">
        <f ca="1"/>
        <v>#NAME?</v>
      </c>
    </row>
    <row r="92" spans="1:11" x14ac:dyDescent="0.35">
      <c r="A92" t="s">
        <v>10</v>
      </c>
      <c r="B92" s="43">
        <v>65.400000000000006</v>
      </c>
      <c r="C92" s="7">
        <v>21.6</v>
      </c>
      <c r="D92" s="26">
        <v>4.3</v>
      </c>
      <c r="F92" s="35" t="e">
        <f t="array" aca="1" ref="F92" ca="1">MMULT(B92:D92-$B$83:$D$83,MMULT($I$55:$K$57,TRANSPOSE(B92:D92-$B$83:$D$83)))</f>
        <v>#NAME?</v>
      </c>
      <c r="G92" s="44" t="e">
        <f t="shared" ca="1" si="7"/>
        <v>#NAME?</v>
      </c>
      <c r="I92" s="35" t="e">
        <f ca="1"/>
        <v>#NAME?</v>
      </c>
      <c r="J92" t="e">
        <f ca="1"/>
        <v>#NAME?</v>
      </c>
      <c r="K92" s="22" t="e">
        <f ca="1"/>
        <v>#NAME?</v>
      </c>
    </row>
    <row r="93" spans="1:11" x14ac:dyDescent="0.35">
      <c r="A93" t="s">
        <v>10</v>
      </c>
      <c r="B93" s="43">
        <v>65.7</v>
      </c>
      <c r="C93" s="7">
        <v>27.7</v>
      </c>
      <c r="D93" s="26">
        <v>5.3</v>
      </c>
      <c r="F93" s="35" t="e">
        <f t="array" aca="1" ref="F93" ca="1">MMULT(B93:D93-$B$83:$D$83,MMULT($I$55:$K$57,TRANSPOSE(B93:D93-$B$83:$D$83)))</f>
        <v>#NAME?</v>
      </c>
      <c r="G93" s="44" t="e">
        <f t="shared" ca="1" si="7"/>
        <v>#NAME?</v>
      </c>
      <c r="I93" s="45" t="e">
        <f ca="1"/>
        <v>#NAME?</v>
      </c>
      <c r="J93" s="46" t="e">
        <f ca="1"/>
        <v>#NAME?</v>
      </c>
      <c r="K93" s="47" t="e">
        <f ca="1"/>
        <v>#NAME?</v>
      </c>
    </row>
    <row r="94" spans="1:11" x14ac:dyDescent="0.35">
      <c r="A94" t="s">
        <v>22</v>
      </c>
      <c r="B94" s="43">
        <v>67.3</v>
      </c>
      <c r="C94" s="7">
        <v>48.3</v>
      </c>
      <c r="D94" s="26">
        <v>5.5</v>
      </c>
      <c r="F94" s="35" t="e">
        <f t="array" aca="1" ref="F94" ca="1">MMULT(B94:D94-$B$83:$D$83,MMULT($I$55:$K$57,TRANSPOSE(B94:D94-$B$83:$D$83)))</f>
        <v>#NAME?</v>
      </c>
      <c r="G94" s="44" t="e">
        <f t="shared" ca="1" si="7"/>
        <v>#NAME?</v>
      </c>
    </row>
    <row r="95" spans="1:11" x14ac:dyDescent="0.35">
      <c r="A95" t="s">
        <v>22</v>
      </c>
      <c r="B95" s="43">
        <v>61.3</v>
      </c>
      <c r="C95" s="7">
        <v>28.9</v>
      </c>
      <c r="D95" s="26">
        <v>6.9</v>
      </c>
      <c r="F95" s="35" t="e">
        <f t="array" aca="1" ref="F95" ca="1">MMULT(B95:D95-$B$83:$D$83,MMULT($I$55:$K$57,TRANSPOSE(B95:D95-$B$83:$D$83)))</f>
        <v>#NAME?</v>
      </c>
      <c r="G95" s="44" t="e">
        <f t="shared" ca="1" si="7"/>
        <v>#NAME?</v>
      </c>
    </row>
    <row r="96" spans="1:11" x14ac:dyDescent="0.35">
      <c r="A96" t="s">
        <v>22</v>
      </c>
      <c r="B96" s="43">
        <v>58.2</v>
      </c>
      <c r="C96" s="7">
        <v>42.5</v>
      </c>
      <c r="D96" s="26">
        <v>4.8</v>
      </c>
      <c r="F96" s="35" t="e">
        <f t="array" aca="1" ref="F96" ca="1">MMULT(B96:D96-$B$83:$D$83,MMULT($I$55:$K$57,TRANSPOSE(B96:D96-$B$83:$D$83)))</f>
        <v>#NAME?</v>
      </c>
      <c r="G96" s="44" t="e">
        <f t="shared" ca="1" si="7"/>
        <v>#NAME?</v>
      </c>
    </row>
    <row r="97" spans="1:7" x14ac:dyDescent="0.35">
      <c r="A97" t="s">
        <v>22</v>
      </c>
      <c r="B97" s="43">
        <v>76.900000000000006</v>
      </c>
      <c r="C97" s="7">
        <v>20.399999999999999</v>
      </c>
      <c r="D97" s="26">
        <v>3</v>
      </c>
      <c r="F97" s="35" t="e">
        <f t="array" aca="1" ref="F97" ca="1">MMULT(B97:D97-$B$83:$D$83,MMULT($I$55:$K$57,TRANSPOSE(B97:D97-$B$83:$D$83)))</f>
        <v>#NAME?</v>
      </c>
      <c r="G97" s="44" t="e">
        <f t="shared" ca="1" si="7"/>
        <v>#NAME?</v>
      </c>
    </row>
    <row r="98" spans="1:7" x14ac:dyDescent="0.35">
      <c r="A98" t="s">
        <v>22</v>
      </c>
      <c r="B98" s="43">
        <v>66.900000000000006</v>
      </c>
      <c r="C98" s="7">
        <v>23.9</v>
      </c>
      <c r="D98" s="26">
        <v>1.1000000000000001</v>
      </c>
      <c r="F98" s="35" t="e">
        <f t="array" aca="1" ref="F98" ca="1">MMULT(B98:D98-$B$83:$D$83,MMULT($I$55:$K$57,TRANSPOSE(B98:D98-$B$83:$D$83)))</f>
        <v>#NAME?</v>
      </c>
      <c r="G98" s="44" t="e">
        <f t="shared" ca="1" si="7"/>
        <v>#NAME?</v>
      </c>
    </row>
    <row r="99" spans="1:7" x14ac:dyDescent="0.35">
      <c r="A99" t="s">
        <v>22</v>
      </c>
      <c r="B99" s="43">
        <v>55.4</v>
      </c>
      <c r="C99" s="7">
        <v>29.1</v>
      </c>
      <c r="D99" s="26">
        <v>5</v>
      </c>
      <c r="F99" s="35" t="e">
        <f t="array" aca="1" ref="F99" ca="1">MMULT(B99:D99-$B$83:$D$83,MMULT($I$55:$K$57,TRANSPOSE(B99:D99-$B$83:$D$83)))</f>
        <v>#NAME?</v>
      </c>
      <c r="G99" s="44" t="e">
        <f t="shared" ca="1" si="7"/>
        <v>#NAME?</v>
      </c>
    </row>
    <row r="100" spans="1:7" x14ac:dyDescent="0.35">
      <c r="A100" t="s">
        <v>22</v>
      </c>
      <c r="B100" s="43">
        <v>50.5</v>
      </c>
      <c r="C100" s="7">
        <v>18</v>
      </c>
      <c r="D100" s="26">
        <v>4.8</v>
      </c>
      <c r="F100" s="35" t="e">
        <f t="array" aca="1" ref="F100" ca="1">MMULT(B100:D100-$B$83:$D$83,MMULT($I$55:$K$57,TRANSPOSE(B100:D100-$B$83:$D$83)))</f>
        <v>#NAME?</v>
      </c>
      <c r="G100" s="44" t="e">
        <f t="shared" ca="1" si="7"/>
        <v>#NAME?</v>
      </c>
    </row>
    <row r="101" spans="1:7" x14ac:dyDescent="0.35">
      <c r="A101" t="s">
        <v>22</v>
      </c>
      <c r="B101" s="43">
        <v>64.099999999999994</v>
      </c>
      <c r="C101" s="7">
        <v>14.5</v>
      </c>
      <c r="D101" s="26">
        <v>3.7</v>
      </c>
      <c r="F101" s="35" t="e">
        <f t="array" aca="1" ref="F101" ca="1">MMULT(B101:D101-$B$83:$D$83,MMULT($I$55:$K$57,TRANSPOSE(B101:D101-$B$83:$D$83)))</f>
        <v>#NAME?</v>
      </c>
      <c r="G101" s="44" t="e">
        <f t="shared" ca="1" si="7"/>
        <v>#NAME?</v>
      </c>
    </row>
    <row r="102" spans="1:7" x14ac:dyDescent="0.35">
      <c r="A102" t="s">
        <v>24</v>
      </c>
      <c r="B102" s="43">
        <v>62.8</v>
      </c>
      <c r="C102" s="7">
        <v>25.9</v>
      </c>
      <c r="D102" s="26">
        <v>2.9</v>
      </c>
      <c r="F102" s="35" t="e">
        <f t="array" aca="1" ref="F102" ca="1">MMULT(B102:D102-$B$83:$D$83,MMULT($I$55:$K$57,TRANSPOSE(B102:D102-$B$83:$D$83)))</f>
        <v>#NAME?</v>
      </c>
      <c r="G102" s="44" t="e">
        <f t="shared" ca="1" si="7"/>
        <v>#NAME?</v>
      </c>
    </row>
    <row r="103" spans="1:7" x14ac:dyDescent="0.35">
      <c r="A103" t="s">
        <v>24</v>
      </c>
      <c r="B103" s="43">
        <v>45</v>
      </c>
      <c r="C103" s="7">
        <v>15.9</v>
      </c>
      <c r="D103" s="26">
        <v>1.2</v>
      </c>
      <c r="F103" s="35" t="e">
        <f t="array" aca="1" ref="F103" ca="1">MMULT(B103:D103-$B$83:$D$83,MMULT($I$55:$K$57,TRANSPOSE(B103:D103-$B$83:$D$83)))</f>
        <v>#NAME?</v>
      </c>
      <c r="G103" s="44" t="e">
        <f t="shared" ca="1" si="7"/>
        <v>#NAME?</v>
      </c>
    </row>
    <row r="104" spans="1:7" x14ac:dyDescent="0.35">
      <c r="A104" t="s">
        <v>24</v>
      </c>
      <c r="B104" s="43">
        <v>47.8</v>
      </c>
      <c r="C104" s="7">
        <v>36.1</v>
      </c>
      <c r="D104" s="26">
        <v>4.0999999999999996</v>
      </c>
      <c r="F104" s="35" t="e">
        <f t="array" aca="1" ref="F104" ca="1">MMULT(B104:D104-$B$83:$D$83,MMULT($I$55:$K$57,TRANSPOSE(B104:D104-$B$83:$D$83)))</f>
        <v>#NAME?</v>
      </c>
      <c r="G104" s="44" t="e">
        <f t="shared" ca="1" si="7"/>
        <v>#NAME?</v>
      </c>
    </row>
    <row r="105" spans="1:7" x14ac:dyDescent="0.35">
      <c r="A105" t="s">
        <v>24</v>
      </c>
      <c r="B105" s="43">
        <v>75.599999999999994</v>
      </c>
      <c r="C105" s="7">
        <v>27.7</v>
      </c>
      <c r="D105" s="26">
        <v>6.3</v>
      </c>
      <c r="F105" s="35" t="e">
        <f t="array" aca="1" ref="F105" ca="1">MMULT(B105:D105-$B$83:$D$83,MMULT($I$55:$K$57,TRANSPOSE(B105:D105-$B$83:$D$83)))</f>
        <v>#NAME?</v>
      </c>
      <c r="G105" s="44" t="e">
        <f t="shared" ca="1" si="7"/>
        <v>#NAME?</v>
      </c>
    </row>
    <row r="106" spans="1:7" x14ac:dyDescent="0.35">
      <c r="A106" t="s">
        <v>24</v>
      </c>
      <c r="B106" s="43">
        <v>46.6</v>
      </c>
      <c r="C106" s="7">
        <v>46.9</v>
      </c>
      <c r="D106" s="26">
        <v>3.6</v>
      </c>
      <c r="F106" s="35" t="e">
        <f t="array" aca="1" ref="F106" ca="1">MMULT(B106:D106-$B$83:$D$83,MMULT($I$55:$K$57,TRANSPOSE(B106:D106-$B$83:$D$83)))</f>
        <v>#NAME?</v>
      </c>
      <c r="G106" s="44" t="e">
        <f t="shared" ca="1" si="7"/>
        <v>#NAME?</v>
      </c>
    </row>
    <row r="107" spans="1:7" x14ac:dyDescent="0.35">
      <c r="A107" t="s">
        <v>24</v>
      </c>
      <c r="B107" s="43">
        <v>50.6</v>
      </c>
      <c r="C107" s="7">
        <v>29.7</v>
      </c>
      <c r="D107" s="26">
        <v>4.7</v>
      </c>
      <c r="F107" s="35" t="e">
        <f t="array" aca="1" ref="F107" ca="1">MMULT(B107:D107-$B$83:$D$83,MMULT($I$55:$K$57,TRANSPOSE(B107:D107-$B$83:$D$83)))</f>
        <v>#NAME?</v>
      </c>
      <c r="G107" s="44" t="e">
        <f t="shared" ca="1" si="7"/>
        <v>#NAME?</v>
      </c>
    </row>
    <row r="108" spans="1:7" x14ac:dyDescent="0.35">
      <c r="A108" t="s">
        <v>24</v>
      </c>
      <c r="B108" s="43">
        <v>45.7</v>
      </c>
      <c r="C108" s="7">
        <v>27.6</v>
      </c>
      <c r="D108" s="26">
        <v>6.2</v>
      </c>
      <c r="F108" s="35" t="e">
        <f t="array" aca="1" ref="F108" ca="1">MMULT(B108:D108-$B$83:$D$83,MMULT($I$55:$K$57,TRANSPOSE(B108:D108-$B$83:$D$83)))</f>
        <v>#NAME?</v>
      </c>
      <c r="G108" s="44" t="e">
        <f t="shared" ca="1" si="7"/>
        <v>#NAME?</v>
      </c>
    </row>
    <row r="109" spans="1:7" x14ac:dyDescent="0.35">
      <c r="A109" t="s">
        <v>24</v>
      </c>
      <c r="B109" s="43">
        <v>68.400000000000006</v>
      </c>
      <c r="C109" s="7">
        <v>35.299999999999997</v>
      </c>
      <c r="D109" s="26">
        <v>1.9</v>
      </c>
      <c r="F109" s="35" t="e">
        <f t="array" aca="1" ref="F109" ca="1">MMULT(B109:D109-$B$83:$D$83,MMULT($I$55:$K$57,TRANSPOSE(B109:D109-$B$83:$D$83)))</f>
        <v>#NAME?</v>
      </c>
      <c r="G109" s="44" t="e">
        <f t="shared" ca="1" si="7"/>
        <v>#NAME?</v>
      </c>
    </row>
    <row r="110" spans="1:7" x14ac:dyDescent="0.35">
      <c r="A110" t="s">
        <v>25</v>
      </c>
      <c r="B110" s="43">
        <v>52.5</v>
      </c>
      <c r="C110" s="7">
        <v>39</v>
      </c>
      <c r="D110" s="26">
        <v>3.1</v>
      </c>
      <c r="F110" s="35" t="e">
        <f t="array" aca="1" ref="F110" ca="1">MMULT(B110:D110-$B$83:$D$83,MMULT($I$55:$K$57,TRANSPOSE(B110:D110-$B$83:$D$83)))</f>
        <v>#NAME?</v>
      </c>
      <c r="G110" s="44" t="e">
        <f t="shared" ca="1" si="7"/>
        <v>#NAME?</v>
      </c>
    </row>
    <row r="111" spans="1:7" x14ac:dyDescent="0.35">
      <c r="A111" t="s">
        <v>25</v>
      </c>
      <c r="B111" s="43">
        <v>80</v>
      </c>
      <c r="C111" s="7">
        <v>54.2</v>
      </c>
      <c r="D111" s="26">
        <v>4</v>
      </c>
      <c r="F111" s="35" t="e">
        <f t="array" aca="1" ref="F111" ca="1">MMULT(B111:D111-$B$83:$D$83,MMULT($I$55:$K$57,TRANSPOSE(B111:D111-$B$83:$D$83)))</f>
        <v>#NAME?</v>
      </c>
      <c r="G111" s="44" t="e">
        <f t="shared" ca="1" si="7"/>
        <v>#NAME?</v>
      </c>
    </row>
    <row r="112" spans="1:7" x14ac:dyDescent="0.35">
      <c r="A112" t="s">
        <v>25</v>
      </c>
      <c r="B112" s="43">
        <v>54.7</v>
      </c>
      <c r="C112" s="7">
        <v>32.1</v>
      </c>
      <c r="D112" s="26">
        <v>5.7</v>
      </c>
      <c r="F112" s="35" t="e">
        <f t="array" aca="1" ref="F112" ca="1">MMULT(B112:D112-$B$83:$D$83,MMULT($I$55:$K$57,TRANSPOSE(B112:D112-$B$83:$D$83)))</f>
        <v>#NAME?</v>
      </c>
      <c r="G112" s="44" t="e">
        <f t="shared" ca="1" si="7"/>
        <v>#NAME?</v>
      </c>
    </row>
    <row r="113" spans="1:7" x14ac:dyDescent="0.35">
      <c r="A113" t="s">
        <v>25</v>
      </c>
      <c r="B113" s="43">
        <v>63.5</v>
      </c>
      <c r="C113" s="7">
        <v>25.6</v>
      </c>
      <c r="D113" s="26">
        <v>3</v>
      </c>
      <c r="F113" s="35" t="e">
        <f t="array" aca="1" ref="F113" ca="1">MMULT(B113:D113-$B$83:$D$83,MMULT($I$55:$K$57,TRANSPOSE(B113:D113-$B$83:$D$83)))</f>
        <v>#NAME?</v>
      </c>
      <c r="G113" s="44" t="e">
        <f t="shared" ca="1" si="7"/>
        <v>#NAME?</v>
      </c>
    </row>
    <row r="114" spans="1:7" x14ac:dyDescent="0.35">
      <c r="A114" t="s">
        <v>25</v>
      </c>
      <c r="B114" s="43">
        <v>46.3</v>
      </c>
      <c r="C114" s="7">
        <v>31.8</v>
      </c>
      <c r="D114" s="26">
        <v>7.4</v>
      </c>
      <c r="F114" s="35" t="e">
        <f t="array" aca="1" ref="F114" ca="1">MMULT(B114:D114-$B$83:$D$83,MMULT($I$55:$K$57,TRANSPOSE(B114:D114-$B$83:$D$83)))</f>
        <v>#NAME?</v>
      </c>
      <c r="G114" s="44" t="e">
        <f t="shared" ca="1" si="7"/>
        <v>#NAME?</v>
      </c>
    </row>
    <row r="115" spans="1:7" x14ac:dyDescent="0.35">
      <c r="A115" t="s">
        <v>25</v>
      </c>
      <c r="B115" s="43">
        <v>61.5</v>
      </c>
      <c r="C115" s="7">
        <v>16.8</v>
      </c>
      <c r="D115" s="26">
        <v>1.9</v>
      </c>
      <c r="F115" s="35" t="e">
        <f t="array" aca="1" ref="F115" ca="1">MMULT(B115:D115-$B$83:$D$83,MMULT($I$55:$K$57,TRANSPOSE(B115:D115-$B$83:$D$83)))</f>
        <v>#NAME?</v>
      </c>
      <c r="G115" s="44" t="e">
        <f t="shared" ca="1" si="7"/>
        <v>#NAME?</v>
      </c>
    </row>
    <row r="116" spans="1:7" x14ac:dyDescent="0.35">
      <c r="A116" t="s">
        <v>25</v>
      </c>
      <c r="B116" s="43">
        <v>62.9</v>
      </c>
      <c r="C116" s="7">
        <v>25.8</v>
      </c>
      <c r="D116" s="26">
        <v>2.4</v>
      </c>
      <c r="F116" s="35" t="e">
        <f t="array" aca="1" ref="F116" ca="1">MMULT(B116:D116-$B$83:$D$83,MMULT($I$55:$K$57,TRANSPOSE(B116:D116-$B$83:$D$83)))</f>
        <v>#NAME?</v>
      </c>
      <c r="G116" s="44" t="e">
        <f t="shared" ca="1" si="7"/>
        <v>#NAME?</v>
      </c>
    </row>
    <row r="117" spans="1:7" x14ac:dyDescent="0.35">
      <c r="A117" t="s">
        <v>25</v>
      </c>
      <c r="B117" s="48">
        <v>49.3</v>
      </c>
      <c r="C117" s="49">
        <v>39.4</v>
      </c>
      <c r="D117" s="50">
        <v>5.2</v>
      </c>
      <c r="F117" s="45" t="e">
        <f t="array" aca="1" ref="F117" ca="1">MMULT(B117:D117-$B$83:$D$83,MMULT($I$55:$K$57,TRANSPOSE(B117:D117-$B$83:$D$83)))</f>
        <v>#NAME?</v>
      </c>
      <c r="G117" s="51" t="e">
        <f t="shared" ca="1" si="7"/>
        <v>#NAME?</v>
      </c>
    </row>
    <row r="119" spans="1:7" x14ac:dyDescent="0.35">
      <c r="A119" t="s">
        <v>28</v>
      </c>
      <c r="B119" s="52">
        <f>AVERAGE(B86:B117)</f>
        <v>64.734374999999986</v>
      </c>
      <c r="C119" s="53">
        <f>AVERAGE(C86:C117)</f>
        <v>31.165624999999999</v>
      </c>
      <c r="D119" s="54">
        <f>AVERAGE(D86:D117)</f>
        <v>4.6718749999999991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AE0E-2B84-47E8-B21D-DC9EEF998592}">
  <dimension ref="A1:AA67"/>
  <sheetViews>
    <sheetView zoomScaleNormal="100" workbookViewId="0"/>
  </sheetViews>
  <sheetFormatPr defaultRowHeight="14.5" x14ac:dyDescent="0.35"/>
  <cols>
    <col min="4" max="4" width="11" customWidth="1"/>
    <col min="6" max="9" width="7.7265625" customWidth="1"/>
    <col min="10" max="10" width="4.453125" customWidth="1"/>
    <col min="11" max="11" width="19" customWidth="1"/>
    <col min="16" max="16" width="5.1796875" customWidth="1"/>
    <col min="22" max="22" width="5.54296875" customWidth="1"/>
  </cols>
  <sheetData>
    <row r="1" spans="1:27" x14ac:dyDescent="0.35">
      <c r="A1" s="1" t="s">
        <v>36</v>
      </c>
      <c r="F1" t="s">
        <v>1</v>
      </c>
      <c r="K1" t="s">
        <v>37</v>
      </c>
      <c r="Q1" t="s">
        <v>38</v>
      </c>
      <c r="W1" t="s">
        <v>39</v>
      </c>
    </row>
    <row r="3" spans="1:27" x14ac:dyDescent="0.35">
      <c r="B3" s="2" t="s">
        <v>4</v>
      </c>
      <c r="C3" s="2" t="s">
        <v>5</v>
      </c>
      <c r="D3" s="2" t="s">
        <v>6</v>
      </c>
      <c r="F3" t="s">
        <v>7</v>
      </c>
      <c r="K3" s="55"/>
      <c r="L3" s="55" t="e">
        <f ca="1">F5</f>
        <v>#NAME?</v>
      </c>
      <c r="M3" s="55" t="e">
        <f ca="1">G5</f>
        <v>#NAME?</v>
      </c>
      <c r="N3" s="55" t="e">
        <f ca="1">H5</f>
        <v>#NAME?</v>
      </c>
      <c r="O3" s="55" t="e">
        <f ca="1">I5</f>
        <v>#NAME?</v>
      </c>
      <c r="R3" s="56" t="e">
        <f ca="1">F5</f>
        <v>#NAME?</v>
      </c>
      <c r="S3" s="56" t="e">
        <f ca="1">G5</f>
        <v>#NAME?</v>
      </c>
      <c r="T3" s="56" t="e">
        <f ca="1">H5</f>
        <v>#NAME?</v>
      </c>
      <c r="U3" s="56" t="e">
        <f ca="1">I5</f>
        <v>#NAME?</v>
      </c>
      <c r="W3" s="55"/>
      <c r="X3" s="55" t="e">
        <f ca="1">F5</f>
        <v>#NAME?</v>
      </c>
      <c r="Y3" s="55" t="e">
        <f ca="1">G5</f>
        <v>#NAME?</v>
      </c>
      <c r="Z3" s="55" t="e">
        <f ca="1">H5</f>
        <v>#NAME?</v>
      </c>
      <c r="AA3" s="55" t="e">
        <f ca="1">I5</f>
        <v>#NAME?</v>
      </c>
    </row>
    <row r="4" spans="1:27" x14ac:dyDescent="0.35">
      <c r="A4" t="s">
        <v>10</v>
      </c>
      <c r="B4" s="3">
        <v>76.7</v>
      </c>
      <c r="C4" s="38">
        <v>29.5</v>
      </c>
      <c r="D4" s="39">
        <v>7.5</v>
      </c>
      <c r="K4" t="s">
        <v>11</v>
      </c>
      <c r="L4" t="e">
        <f ca="1">AVERAGE(F6:F13)</f>
        <v>#NAME?</v>
      </c>
      <c r="M4" t="e">
        <f ca="1">AVERAGE(G6:G13)</f>
        <v>#NAME?</v>
      </c>
      <c r="N4" t="e">
        <f ca="1">AVERAGE(H6:H13)</f>
        <v>#NAME?</v>
      </c>
      <c r="O4" t="e">
        <f ca="1">AVERAGE(I6:I13)</f>
        <v>#NAME?</v>
      </c>
      <c r="Q4" t="s">
        <v>13</v>
      </c>
      <c r="R4" s="57" t="e">
        <f ca="1">MIN(F6:F13)</f>
        <v>#NAME?</v>
      </c>
      <c r="S4" s="58" t="e">
        <f ca="1">MIN(G6:G13)</f>
        <v>#NAME?</v>
      </c>
      <c r="T4" s="58" t="e">
        <f ca="1">MIN(H6:H13)</f>
        <v>#NAME?</v>
      </c>
      <c r="U4" s="59" t="e">
        <f ca="1">MIN(I6:I13)</f>
        <v>#NAME?</v>
      </c>
      <c r="W4" t="s">
        <v>40</v>
      </c>
      <c r="X4" t="e">
        <f ca="1">SHAPIRO(F6:F13)</f>
        <v>#NAME?</v>
      </c>
      <c r="Y4" t="e">
        <f ca="1">SHAPIRO(G6:G13)</f>
        <v>#NAME?</v>
      </c>
      <c r="Z4" t="e">
        <f ca="1">SHAPIRO(H6:H13)</f>
        <v>#NAME?</v>
      </c>
      <c r="AA4" t="e">
        <f ca="1">SHAPIRO(I6:I13)</f>
        <v>#NAME?</v>
      </c>
    </row>
    <row r="5" spans="1:27" x14ac:dyDescent="0.35">
      <c r="A5" t="s">
        <v>10</v>
      </c>
      <c r="B5" s="43">
        <v>60.5</v>
      </c>
      <c r="C5" s="7">
        <v>32.1</v>
      </c>
      <c r="D5" s="26">
        <v>6.3</v>
      </c>
      <c r="F5" s="2" t="e">
        <f t="array" aca="1" ref="F5:I13" ca="1">ExtractCol(A3:D35,"water")</f>
        <v>#NAME?</v>
      </c>
      <c r="G5" s="2" t="e">
        <f ca="1"/>
        <v>#NAME?</v>
      </c>
      <c r="H5" s="2" t="e">
        <f ca="1"/>
        <v>#NAME?</v>
      </c>
      <c r="I5" s="2" t="e">
        <f ca="1"/>
        <v>#NAME?</v>
      </c>
      <c r="K5" t="s">
        <v>41</v>
      </c>
      <c r="L5" t="e">
        <f ca="1">STDEV(F6:F13)/SQRT(COUNT(F6:F13))</f>
        <v>#NAME?</v>
      </c>
      <c r="M5" t="e">
        <f ca="1">STDEV(G6:G13)/SQRT(COUNT(G6:G13))</f>
        <v>#NAME?</v>
      </c>
      <c r="N5" t="e">
        <f ca="1">STDEV(H6:H13)/SQRT(COUNT(H6:H13))</f>
        <v>#NAME?</v>
      </c>
      <c r="O5" t="e">
        <f ca="1">STDEV(I6:I13)/SQRT(COUNT(I6:I13))</f>
        <v>#NAME?</v>
      </c>
      <c r="Q5" t="s">
        <v>14</v>
      </c>
      <c r="R5" s="20" t="e">
        <f ca="1">QUARTILE(F6:F13,1)-R4</f>
        <v>#NAME?</v>
      </c>
      <c r="S5" t="e">
        <f ca="1">QUARTILE(G6:G13,1)-S4</f>
        <v>#NAME?</v>
      </c>
      <c r="T5" t="e">
        <f ca="1">QUARTILE(H6:H13,1)-T4</f>
        <v>#NAME?</v>
      </c>
      <c r="U5" s="21" t="e">
        <f ca="1">QUARTILE(I6:I13,1)-U4</f>
        <v>#NAME?</v>
      </c>
      <c r="W5" t="s">
        <v>33</v>
      </c>
      <c r="X5" t="e">
        <f ca="1">SWTEST(F6:F13)</f>
        <v>#NAME?</v>
      </c>
      <c r="Y5" t="e">
        <f ca="1">SWTEST(G6:G13)</f>
        <v>#NAME?</v>
      </c>
      <c r="Z5" t="e">
        <f ca="1">SWTEST(H6:H13)</f>
        <v>#NAME?</v>
      </c>
      <c r="AA5" t="e">
        <f ca="1">SWTEST(I6:I13)</f>
        <v>#NAME?</v>
      </c>
    </row>
    <row r="6" spans="1:27" x14ac:dyDescent="0.35">
      <c r="A6" t="s">
        <v>10</v>
      </c>
      <c r="B6" s="6">
        <v>96.1</v>
      </c>
      <c r="C6" s="7">
        <v>40.700000000000003</v>
      </c>
      <c r="D6" s="8">
        <v>4.2</v>
      </c>
      <c r="F6" s="9" t="e">
        <f ca="1"/>
        <v>#NAME?</v>
      </c>
      <c r="G6" s="60" t="e">
        <f ca="1"/>
        <v>#NAME?</v>
      </c>
      <c r="H6" s="60" t="e">
        <f ca="1"/>
        <v>#NAME?</v>
      </c>
      <c r="I6" s="61" t="e">
        <f ca="1"/>
        <v>#NAME?</v>
      </c>
      <c r="K6" t="s">
        <v>42</v>
      </c>
      <c r="L6" t="e">
        <f ca="1">MEDIAN(F6:F13)</f>
        <v>#NAME?</v>
      </c>
      <c r="M6" t="e">
        <f ca="1">MEDIAN(G6:G13)</f>
        <v>#NAME?</v>
      </c>
      <c r="N6" t="e">
        <f ca="1">MEDIAN(H6:H13)</f>
        <v>#NAME?</v>
      </c>
      <c r="O6" t="e">
        <f ca="1">MEDIAN(I6:I13)</f>
        <v>#NAME?</v>
      </c>
      <c r="Q6" t="s">
        <v>19</v>
      </c>
      <c r="R6" s="20" t="e">
        <f ca="1">MEDIAN(F6:F13)-QUARTILE(F6:F13,1)</f>
        <v>#NAME?</v>
      </c>
      <c r="S6" t="e">
        <f ca="1">MEDIAN(G6:G13)-QUARTILE(G6:G13,1)</f>
        <v>#NAME?</v>
      </c>
      <c r="T6" t="e">
        <f ca="1">MEDIAN(H6:H13)-QUARTILE(H6:H13,1)</f>
        <v>#NAME?</v>
      </c>
      <c r="U6" s="21" t="e">
        <f ca="1">MEDIAN(I6:I13)-QUARTILE(I6:I13,1)</f>
        <v>#NAME?</v>
      </c>
      <c r="W6" t="s">
        <v>43</v>
      </c>
      <c r="X6">
        <v>0.05</v>
      </c>
      <c r="Y6">
        <v>0.05</v>
      </c>
      <c r="Z6">
        <v>0.05</v>
      </c>
      <c r="AA6">
        <v>0.05</v>
      </c>
    </row>
    <row r="7" spans="1:27" x14ac:dyDescent="0.35">
      <c r="A7" t="s">
        <v>10</v>
      </c>
      <c r="B7" s="6">
        <v>88.1</v>
      </c>
      <c r="C7" s="7">
        <v>45.1</v>
      </c>
      <c r="D7" s="8">
        <v>4.9000000000000004</v>
      </c>
      <c r="F7" s="12" t="e">
        <f ca="1"/>
        <v>#NAME?</v>
      </c>
      <c r="G7" t="e">
        <f ca="1"/>
        <v>#NAME?</v>
      </c>
      <c r="H7" t="e">
        <f ca="1"/>
        <v>#NAME?</v>
      </c>
      <c r="I7" s="22" t="e">
        <f ca="1"/>
        <v>#NAME?</v>
      </c>
      <c r="K7" t="s">
        <v>44</v>
      </c>
      <c r="L7" t="e">
        <f ca="1">MODE(F6:F13)</f>
        <v>#NAME?</v>
      </c>
      <c r="M7" t="e">
        <f ca="1">MODE(G6:G13)</f>
        <v>#NAME?</v>
      </c>
      <c r="N7" t="e">
        <f ca="1">MODE(H6:H13)</f>
        <v>#NAME?</v>
      </c>
      <c r="O7" t="e">
        <f ca="1">MODE(I6:I13)</f>
        <v>#NAME?</v>
      </c>
      <c r="Q7" t="s">
        <v>20</v>
      </c>
      <c r="R7" s="20" t="e">
        <f ca="1">QUARTILE(F6:F13,3)-MEDIAN(F6:F13)</f>
        <v>#NAME?</v>
      </c>
      <c r="S7" t="e">
        <f ca="1">QUARTILE(G6:G13,3)-MEDIAN(G6:G13)</f>
        <v>#NAME?</v>
      </c>
      <c r="T7" t="e">
        <f ca="1">QUARTILE(H6:H13,3)-MEDIAN(H6:H13)</f>
        <v>#NAME?</v>
      </c>
      <c r="U7" s="21" t="e">
        <f ca="1">QUARTILE(I6:I13,3)-MEDIAN(I6:I13)</f>
        <v>#NAME?</v>
      </c>
      <c r="W7" s="46" t="s">
        <v>45</v>
      </c>
      <c r="X7" s="62" t="e">
        <f ca="1">IF(X5&lt;X6,"no","yes")</f>
        <v>#NAME?</v>
      </c>
      <c r="Y7" s="62" t="e">
        <f ca="1">IF(Y5&lt;Y6,"no","yes")</f>
        <v>#NAME?</v>
      </c>
      <c r="Z7" s="62" t="e">
        <f ca="1">IF(Z5&lt;Z6,"no","yes")</f>
        <v>#NAME?</v>
      </c>
      <c r="AA7" s="62" t="e">
        <f ca="1">IF(AA5&lt;AA6,"no","yes")</f>
        <v>#NAME?</v>
      </c>
    </row>
    <row r="8" spans="1:27" x14ac:dyDescent="0.35">
      <c r="A8" t="s">
        <v>10</v>
      </c>
      <c r="B8" s="6">
        <v>50.2</v>
      </c>
      <c r="C8" s="7">
        <v>34.1</v>
      </c>
      <c r="D8" s="26">
        <v>11.7</v>
      </c>
      <c r="F8" s="12" t="e">
        <f ca="1"/>
        <v>#NAME?</v>
      </c>
      <c r="G8" t="e">
        <f ca="1"/>
        <v>#NAME?</v>
      </c>
      <c r="H8" t="e">
        <f ca="1"/>
        <v>#NAME?</v>
      </c>
      <c r="I8" s="22" t="e">
        <f ca="1"/>
        <v>#NAME?</v>
      </c>
      <c r="K8" t="s">
        <v>46</v>
      </c>
      <c r="L8" t="e">
        <f ca="1">STDEV(F6:F13)</f>
        <v>#NAME?</v>
      </c>
      <c r="M8" t="e">
        <f ca="1">STDEV(G6:G13)</f>
        <v>#NAME?</v>
      </c>
      <c r="N8" t="e">
        <f ca="1">STDEV(H6:H13)</f>
        <v>#NAME?</v>
      </c>
      <c r="O8" t="e">
        <f ca="1">STDEV(I6:I13)</f>
        <v>#NAME?</v>
      </c>
      <c r="Q8" t="s">
        <v>21</v>
      </c>
      <c r="R8" s="23" t="e">
        <f ca="1">MAX(F6:F13)-QUARTILE(F6:F13,3)</f>
        <v>#NAME?</v>
      </c>
      <c r="S8" s="24" t="e">
        <f ca="1">MAX(G6:G13)-QUARTILE(G6:G13,3)</f>
        <v>#NAME?</v>
      </c>
      <c r="T8" s="24" t="e">
        <f ca="1">MAX(H6:H13)-QUARTILE(H6:H13,3)</f>
        <v>#NAME?</v>
      </c>
      <c r="U8" s="25" t="e">
        <f ca="1">MAX(I6:I13)-QUARTILE(I6:I13,3)</f>
        <v>#NAME?</v>
      </c>
    </row>
    <row r="9" spans="1:27" x14ac:dyDescent="0.35">
      <c r="A9" t="s">
        <v>10</v>
      </c>
      <c r="B9" s="6">
        <v>55</v>
      </c>
      <c r="C9" s="7">
        <v>31.1</v>
      </c>
      <c r="D9" s="26">
        <v>6.9</v>
      </c>
      <c r="F9" s="12" t="e">
        <f ca="1"/>
        <v>#NAME?</v>
      </c>
      <c r="G9" t="e">
        <f ca="1"/>
        <v>#NAME?</v>
      </c>
      <c r="H9" t="e">
        <f ca="1"/>
        <v>#NAME?</v>
      </c>
      <c r="I9" s="22" t="e">
        <f ca="1"/>
        <v>#NAME?</v>
      </c>
      <c r="K9" t="s">
        <v>47</v>
      </c>
      <c r="L9" t="e">
        <f ca="1">VAR(F6:F13)</f>
        <v>#NAME?</v>
      </c>
      <c r="M9" t="e">
        <f ca="1">VAR(G6:G13)</f>
        <v>#NAME?</v>
      </c>
      <c r="N9" t="e">
        <f ca="1">VAR(H6:H13)</f>
        <v>#NAME?</v>
      </c>
      <c r="O9" t="e">
        <f ca="1">VAR(I6:I13)</f>
        <v>#NAME?</v>
      </c>
    </row>
    <row r="10" spans="1:27" x14ac:dyDescent="0.35">
      <c r="A10" t="s">
        <v>10</v>
      </c>
      <c r="B10" s="6">
        <v>65.400000000000006</v>
      </c>
      <c r="C10" s="7">
        <v>21.6</v>
      </c>
      <c r="D10" s="26">
        <v>4.3</v>
      </c>
      <c r="F10" s="12" t="e">
        <f ca="1"/>
        <v>#NAME?</v>
      </c>
      <c r="G10" t="e">
        <f ca="1"/>
        <v>#NAME?</v>
      </c>
      <c r="H10" t="e">
        <f ca="1"/>
        <v>#NAME?</v>
      </c>
      <c r="I10" s="22" t="e">
        <f ca="1"/>
        <v>#NAME?</v>
      </c>
      <c r="K10" t="s">
        <v>48</v>
      </c>
      <c r="L10" t="e">
        <f ca="1">KURT(F6:F13)</f>
        <v>#NAME?</v>
      </c>
      <c r="M10" t="e">
        <f ca="1">KURT(G6:G13)</f>
        <v>#NAME?</v>
      </c>
      <c r="N10" t="e">
        <f ca="1">KURT(H6:H13)</f>
        <v>#NAME?</v>
      </c>
      <c r="O10" t="e">
        <f ca="1">KURT(I6:I13)</f>
        <v>#NAME?</v>
      </c>
    </row>
    <row r="11" spans="1:27" x14ac:dyDescent="0.35">
      <c r="A11" t="s">
        <v>10</v>
      </c>
      <c r="B11" s="6">
        <v>65.7</v>
      </c>
      <c r="C11" s="7">
        <v>27.7</v>
      </c>
      <c r="D11" s="26">
        <v>5.3</v>
      </c>
      <c r="F11" s="12" t="e">
        <f ca="1"/>
        <v>#NAME?</v>
      </c>
      <c r="G11" t="e">
        <f ca="1"/>
        <v>#NAME?</v>
      </c>
      <c r="H11" t="e">
        <f ca="1"/>
        <v>#NAME?</v>
      </c>
      <c r="I11" s="22" t="e">
        <f ca="1"/>
        <v>#NAME?</v>
      </c>
      <c r="K11" t="s">
        <v>49</v>
      </c>
      <c r="L11" t="e">
        <f ca="1">SKEW(F6:F13)</f>
        <v>#NAME?</v>
      </c>
      <c r="M11" t="e">
        <f ca="1">SKEW(G6:G13)</f>
        <v>#NAME?</v>
      </c>
      <c r="N11" t="e">
        <f ca="1">SKEW(H6:H13)</f>
        <v>#NAME?</v>
      </c>
      <c r="O11" t="e">
        <f ca="1">SKEW(I6:I13)</f>
        <v>#NAME?</v>
      </c>
    </row>
    <row r="12" spans="1:27" x14ac:dyDescent="0.35">
      <c r="A12" t="s">
        <v>22</v>
      </c>
      <c r="B12" s="6">
        <v>67.3</v>
      </c>
      <c r="C12" s="7">
        <v>48.3</v>
      </c>
      <c r="D12" s="26">
        <v>5.5</v>
      </c>
      <c r="F12" s="12" t="e">
        <f ca="1"/>
        <v>#NAME?</v>
      </c>
      <c r="G12" t="e">
        <f ca="1"/>
        <v>#NAME?</v>
      </c>
      <c r="H12" t="e">
        <f ca="1"/>
        <v>#NAME?</v>
      </c>
      <c r="I12" s="22" t="e">
        <f ca="1"/>
        <v>#NAME?</v>
      </c>
      <c r="K12" t="s">
        <v>50</v>
      </c>
      <c r="L12" t="e">
        <f ca="1">L13-L14</f>
        <v>#NAME?</v>
      </c>
      <c r="M12" t="e">
        <f ca="1">M13-M14</f>
        <v>#NAME?</v>
      </c>
      <c r="N12" t="e">
        <f ca="1">N13-N14</f>
        <v>#NAME?</v>
      </c>
      <c r="O12" t="e">
        <f ca="1">O13-O14</f>
        <v>#NAME?</v>
      </c>
    </row>
    <row r="13" spans="1:27" x14ac:dyDescent="0.35">
      <c r="A13" t="s">
        <v>22</v>
      </c>
      <c r="B13" s="6">
        <v>61.3</v>
      </c>
      <c r="C13" s="7">
        <v>28.9</v>
      </c>
      <c r="D13" s="26">
        <v>6.9</v>
      </c>
      <c r="F13" s="14" t="e">
        <f ca="1"/>
        <v>#NAME?</v>
      </c>
      <c r="G13" s="15" t="e">
        <f ca="1"/>
        <v>#NAME?</v>
      </c>
      <c r="H13" s="15" t="e">
        <f ca="1"/>
        <v>#NAME?</v>
      </c>
      <c r="I13" s="16" t="e">
        <f ca="1"/>
        <v>#NAME?</v>
      </c>
      <c r="K13" t="s">
        <v>51</v>
      </c>
      <c r="L13" t="e">
        <f ca="1">MAX(F6:F13)</f>
        <v>#NAME?</v>
      </c>
      <c r="M13" t="e">
        <f ca="1">MAX(G6:G13)</f>
        <v>#NAME?</v>
      </c>
      <c r="N13" t="e">
        <f ca="1">MAX(H6:H13)</f>
        <v>#NAME?</v>
      </c>
      <c r="O13" t="e">
        <f ca="1">MAX(I6:I13)</f>
        <v>#NAME?</v>
      </c>
    </row>
    <row r="14" spans="1:27" x14ac:dyDescent="0.35">
      <c r="A14" t="s">
        <v>22</v>
      </c>
      <c r="B14" s="6">
        <v>58.2</v>
      </c>
      <c r="C14" s="7">
        <v>42.5</v>
      </c>
      <c r="D14" s="26">
        <v>4.8</v>
      </c>
      <c r="K14" t="s">
        <v>52</v>
      </c>
      <c r="L14" t="e">
        <f ca="1">MIN(F6:F13)</f>
        <v>#NAME?</v>
      </c>
      <c r="M14" t="e">
        <f ca="1">MIN(G6:G13)</f>
        <v>#NAME?</v>
      </c>
      <c r="N14" t="e">
        <f ca="1">MIN(H6:H13)</f>
        <v>#NAME?</v>
      </c>
      <c r="O14" t="e">
        <f ca="1">MIN(I6:I13)</f>
        <v>#NAME?</v>
      </c>
    </row>
    <row r="15" spans="1:27" x14ac:dyDescent="0.35">
      <c r="A15" t="s">
        <v>22</v>
      </c>
      <c r="B15" s="6">
        <v>76.900000000000006</v>
      </c>
      <c r="C15" s="7">
        <v>20.399999999999999</v>
      </c>
      <c r="D15" s="26">
        <v>3</v>
      </c>
      <c r="K15" t="s">
        <v>53</v>
      </c>
      <c r="L15" t="e">
        <f ca="1">SUM(F6:F13)</f>
        <v>#NAME?</v>
      </c>
      <c r="M15" t="e">
        <f ca="1">SUM(G6:G13)</f>
        <v>#NAME?</v>
      </c>
      <c r="N15" t="e">
        <f ca="1">SUM(H6:H13)</f>
        <v>#NAME?</v>
      </c>
      <c r="O15" t="e">
        <f ca="1">SUM(I6:I13)</f>
        <v>#NAME?</v>
      </c>
    </row>
    <row r="16" spans="1:27" x14ac:dyDescent="0.35">
      <c r="A16" t="s">
        <v>22</v>
      </c>
      <c r="B16" s="6">
        <v>66.900000000000006</v>
      </c>
      <c r="C16" s="7">
        <v>23.9</v>
      </c>
      <c r="D16" s="26">
        <v>1.1000000000000001</v>
      </c>
      <c r="K16" t="s">
        <v>9</v>
      </c>
      <c r="L16">
        <f ca="1">COUNT(F6:F13)</f>
        <v>0</v>
      </c>
      <c r="M16">
        <f ca="1">COUNT(G6:G13)</f>
        <v>0</v>
      </c>
      <c r="N16">
        <f ca="1">COUNT(H6:H13)</f>
        <v>0</v>
      </c>
      <c r="O16">
        <f ca="1">COUNT(I6:I13)</f>
        <v>0</v>
      </c>
    </row>
    <row r="17" spans="1:27" x14ac:dyDescent="0.35">
      <c r="A17" t="s">
        <v>22</v>
      </c>
      <c r="B17" s="6">
        <v>55.4</v>
      </c>
      <c r="C17" s="7">
        <v>29.1</v>
      </c>
      <c r="D17" s="26">
        <v>5</v>
      </c>
      <c r="K17" t="s">
        <v>54</v>
      </c>
      <c r="L17" t="e">
        <f ca="1">GEOMEAN(F6:F13)</f>
        <v>#NAME?</v>
      </c>
      <c r="M17" t="e">
        <f ca="1">GEOMEAN(G6:G13)</f>
        <v>#NAME?</v>
      </c>
      <c r="N17" t="e">
        <f ca="1">GEOMEAN(H6:H13)</f>
        <v>#NAME?</v>
      </c>
      <c r="O17" t="e">
        <f ca="1">GEOMEAN(I6:I13)</f>
        <v>#NAME?</v>
      </c>
    </row>
    <row r="18" spans="1:27" x14ac:dyDescent="0.35">
      <c r="A18" t="s">
        <v>22</v>
      </c>
      <c r="B18" s="6">
        <v>50.5</v>
      </c>
      <c r="C18" s="7">
        <v>18</v>
      </c>
      <c r="D18" s="26">
        <v>4.8</v>
      </c>
      <c r="K18" t="s">
        <v>55</v>
      </c>
      <c r="L18" t="e">
        <f ca="1">HARMEAN(F6:F13)</f>
        <v>#NAME?</v>
      </c>
      <c r="M18" t="e">
        <f ca="1">HARMEAN(G6:G13)</f>
        <v>#NAME?</v>
      </c>
      <c r="N18" t="e">
        <f ca="1">HARMEAN(H6:H13)</f>
        <v>#NAME?</v>
      </c>
      <c r="O18" t="e">
        <f ca="1">HARMEAN(I6:I13)</f>
        <v>#NAME?</v>
      </c>
    </row>
    <row r="19" spans="1:27" x14ac:dyDescent="0.35">
      <c r="A19" t="s">
        <v>22</v>
      </c>
      <c r="B19" s="6">
        <v>64.099999999999994</v>
      </c>
      <c r="C19" s="7">
        <v>14.5</v>
      </c>
      <c r="D19" s="26">
        <v>3.7</v>
      </c>
      <c r="K19" t="s">
        <v>56</v>
      </c>
      <c r="L19" t="e">
        <f ca="1">AVEDEV(F6:F13)</f>
        <v>#NAME?</v>
      </c>
      <c r="M19" t="e">
        <f ca="1">AVEDEV(G6:G13)</f>
        <v>#NAME?</v>
      </c>
      <c r="N19" t="e">
        <f ca="1">AVEDEV(H6:H13)</f>
        <v>#NAME?</v>
      </c>
      <c r="O19" t="e">
        <f ca="1">AVEDEV(I6:I13)</f>
        <v>#NAME?</v>
      </c>
    </row>
    <row r="20" spans="1:27" x14ac:dyDescent="0.35">
      <c r="A20" t="s">
        <v>24</v>
      </c>
      <c r="B20" s="6">
        <v>62.8</v>
      </c>
      <c r="C20" s="7">
        <v>25.9</v>
      </c>
      <c r="D20" s="26">
        <v>2.9</v>
      </c>
      <c r="K20" t="s">
        <v>57</v>
      </c>
      <c r="L20" t="e">
        <f ca="1">MAD(F6:F13)</f>
        <v>#NAME?</v>
      </c>
      <c r="M20" t="e">
        <f ca="1">MAD(G6:G13)</f>
        <v>#NAME?</v>
      </c>
      <c r="N20" t="e">
        <f ca="1">MAD(H6:H13)</f>
        <v>#NAME?</v>
      </c>
      <c r="O20" t="e">
        <f ca="1">MAD(I6:I13)</f>
        <v>#NAME?</v>
      </c>
    </row>
    <row r="21" spans="1:27" x14ac:dyDescent="0.35">
      <c r="A21" t="s">
        <v>24</v>
      </c>
      <c r="B21" s="6">
        <v>45</v>
      </c>
      <c r="C21" s="7">
        <v>15.9</v>
      </c>
      <c r="D21" s="26">
        <v>1.2</v>
      </c>
      <c r="K21" s="15" t="s">
        <v>58</v>
      </c>
      <c r="L21" s="15" t="e">
        <f ca="1">IQR(F6:F13)</f>
        <v>#NAME?</v>
      </c>
      <c r="M21" s="15" t="e">
        <f ca="1">IQR(G6:G13)</f>
        <v>#NAME?</v>
      </c>
      <c r="N21" s="15" t="e">
        <f ca="1">IQR(H6:H13)</f>
        <v>#NAME?</v>
      </c>
      <c r="O21" s="15" t="e">
        <f ca="1">IQR(I6:I13)</f>
        <v>#NAME?</v>
      </c>
    </row>
    <row r="22" spans="1:27" x14ac:dyDescent="0.35">
      <c r="A22" t="s">
        <v>24</v>
      </c>
      <c r="B22" s="6">
        <v>47.8</v>
      </c>
      <c r="C22" s="7">
        <v>36.1</v>
      </c>
      <c r="D22" s="26">
        <v>4.0999999999999996</v>
      </c>
    </row>
    <row r="23" spans="1:27" x14ac:dyDescent="0.35">
      <c r="A23" t="s">
        <v>24</v>
      </c>
      <c r="B23" s="6">
        <v>75.599999999999994</v>
      </c>
      <c r="C23" s="7">
        <v>27.7</v>
      </c>
      <c r="D23" s="26">
        <v>6.3</v>
      </c>
    </row>
    <row r="24" spans="1:27" x14ac:dyDescent="0.35">
      <c r="A24" t="s">
        <v>24</v>
      </c>
      <c r="B24" s="6">
        <v>46.6</v>
      </c>
      <c r="C24" s="7">
        <v>46.9</v>
      </c>
      <c r="D24" s="26">
        <v>3.6</v>
      </c>
      <c r="F24" t="s">
        <v>23</v>
      </c>
      <c r="K24" t="s">
        <v>37</v>
      </c>
      <c r="Q24" t="s">
        <v>38</v>
      </c>
      <c r="W24" t="s">
        <v>39</v>
      </c>
    </row>
    <row r="25" spans="1:27" x14ac:dyDescent="0.35">
      <c r="A25" t="s">
        <v>24</v>
      </c>
      <c r="B25" s="6">
        <v>50.6</v>
      </c>
      <c r="C25" s="7">
        <v>29.7</v>
      </c>
      <c r="D25" s="26">
        <v>4.7</v>
      </c>
    </row>
    <row r="26" spans="1:27" x14ac:dyDescent="0.35">
      <c r="A26" t="s">
        <v>24</v>
      </c>
      <c r="B26" s="6">
        <v>45.7</v>
      </c>
      <c r="C26" s="7">
        <v>27.6</v>
      </c>
      <c r="D26" s="26">
        <v>6.2</v>
      </c>
      <c r="F26" s="2" t="e">
        <f t="array" aca="1" ref="F26:I34" ca="1">ExtractCol(A3:D35,"yield")</f>
        <v>#NAME?</v>
      </c>
      <c r="G26" s="2" t="e">
        <f ca="1"/>
        <v>#NAME?</v>
      </c>
      <c r="H26" s="2" t="e">
        <f ca="1"/>
        <v>#NAME?</v>
      </c>
      <c r="I26" s="2" t="e">
        <f ca="1"/>
        <v>#NAME?</v>
      </c>
      <c r="K26" s="63"/>
      <c r="L26" s="63" t="e">
        <f ca="1">F26</f>
        <v>#NAME?</v>
      </c>
      <c r="M26" s="63" t="e">
        <f ca="1">G26</f>
        <v>#NAME?</v>
      </c>
      <c r="N26" s="63" t="e">
        <f ca="1">H26</f>
        <v>#NAME?</v>
      </c>
      <c r="O26" s="63" t="e">
        <f ca="1">I26</f>
        <v>#NAME?</v>
      </c>
      <c r="R26" s="56" t="e">
        <f ca="1">F26</f>
        <v>#NAME?</v>
      </c>
      <c r="S26" s="56" t="e">
        <f ca="1">G26</f>
        <v>#NAME?</v>
      </c>
      <c r="T26" s="56" t="e">
        <f ca="1">H26</f>
        <v>#NAME?</v>
      </c>
      <c r="U26" s="56" t="e">
        <f ca="1">I26</f>
        <v>#NAME?</v>
      </c>
      <c r="W26" s="63"/>
      <c r="X26" s="63" t="e">
        <f ca="1">F26</f>
        <v>#NAME?</v>
      </c>
      <c r="Y26" s="63" t="e">
        <f ca="1">G26</f>
        <v>#NAME?</v>
      </c>
      <c r="Z26" s="63" t="e">
        <f ca="1">H26</f>
        <v>#NAME?</v>
      </c>
      <c r="AA26" s="63" t="e">
        <f ca="1">I26</f>
        <v>#NAME?</v>
      </c>
    </row>
    <row r="27" spans="1:27" x14ac:dyDescent="0.35">
      <c r="A27" t="s">
        <v>24</v>
      </c>
      <c r="B27" s="6">
        <v>68.400000000000006</v>
      </c>
      <c r="C27" s="7">
        <v>35.299999999999997</v>
      </c>
      <c r="D27" s="26">
        <v>1.9</v>
      </c>
      <c r="F27" s="9" t="e">
        <f ca="1"/>
        <v>#NAME?</v>
      </c>
      <c r="G27" s="60" t="e">
        <f ca="1"/>
        <v>#NAME?</v>
      </c>
      <c r="H27" s="60" t="e">
        <f ca="1"/>
        <v>#NAME?</v>
      </c>
      <c r="I27" s="61" t="e">
        <f ca="1"/>
        <v>#NAME?</v>
      </c>
      <c r="K27" t="s">
        <v>11</v>
      </c>
      <c r="L27" t="e">
        <f ca="1">AVERAGE(F27:F34)</f>
        <v>#NAME?</v>
      </c>
      <c r="M27" t="e">
        <f ca="1">AVERAGE(G27:G34)</f>
        <v>#NAME?</v>
      </c>
      <c r="N27" t="e">
        <f ca="1">AVERAGE(H27:H34)</f>
        <v>#NAME?</v>
      </c>
      <c r="O27" t="e">
        <f ca="1">AVERAGE(I27:I34)</f>
        <v>#NAME?</v>
      </c>
      <c r="Q27" t="s">
        <v>13</v>
      </c>
      <c r="R27" s="64" t="e">
        <f ca="1">MIN(F27:F34)</f>
        <v>#NAME?</v>
      </c>
      <c r="S27" s="65" t="e">
        <f ca="1">MIN(G27:G34)</f>
        <v>#NAME?</v>
      </c>
      <c r="T27" s="65" t="e">
        <f ca="1">MIN(H27:H34)</f>
        <v>#NAME?</v>
      </c>
      <c r="U27" s="66" t="e">
        <f ca="1">MIN(I27:I34)</f>
        <v>#NAME?</v>
      </c>
      <c r="W27" t="s">
        <v>40</v>
      </c>
      <c r="X27" t="e">
        <f ca="1">SHAPIRO(F27:F34)</f>
        <v>#NAME?</v>
      </c>
      <c r="Y27" t="e">
        <f ca="1">SHAPIRO(G27:G34)</f>
        <v>#NAME?</v>
      </c>
      <c r="Z27" t="e">
        <f ca="1">SHAPIRO(H27:H34)</f>
        <v>#NAME?</v>
      </c>
      <c r="AA27" t="e">
        <f ca="1">SHAPIRO(I27:I34)</f>
        <v>#NAME?</v>
      </c>
    </row>
    <row r="28" spans="1:27" x14ac:dyDescent="0.35">
      <c r="A28" t="s">
        <v>25</v>
      </c>
      <c r="B28" s="6">
        <v>52.5</v>
      </c>
      <c r="C28" s="7">
        <v>39</v>
      </c>
      <c r="D28" s="26">
        <v>3.1</v>
      </c>
      <c r="F28" s="12" t="e">
        <f ca="1"/>
        <v>#NAME?</v>
      </c>
      <c r="G28" t="e">
        <f ca="1"/>
        <v>#NAME?</v>
      </c>
      <c r="H28" t="e">
        <f ca="1"/>
        <v>#NAME?</v>
      </c>
      <c r="I28" s="22" t="e">
        <f ca="1"/>
        <v>#NAME?</v>
      </c>
      <c r="K28" t="s">
        <v>41</v>
      </c>
      <c r="L28" t="e">
        <f ca="1">STDEV(F27:F34)/SQRT(COUNT(F27:F34))</f>
        <v>#NAME?</v>
      </c>
      <c r="M28" t="e">
        <f ca="1">STDEV(G27:G34)/SQRT(COUNT(G27:G34))</f>
        <v>#NAME?</v>
      </c>
      <c r="N28" t="e">
        <f ca="1">STDEV(H27:H34)/SQRT(COUNT(H27:H34))</f>
        <v>#NAME?</v>
      </c>
      <c r="O28" t="e">
        <f ca="1">STDEV(I27:I34)/SQRT(COUNT(I27:I34))</f>
        <v>#NAME?</v>
      </c>
      <c r="Q28" t="s">
        <v>14</v>
      </c>
      <c r="R28" s="20" t="e">
        <f ca="1">QUARTILE(F27:F34,1)-R27</f>
        <v>#NAME?</v>
      </c>
      <c r="S28" t="e">
        <f ca="1">QUARTILE(G27:G34,1)-S27</f>
        <v>#NAME?</v>
      </c>
      <c r="T28" t="e">
        <f ca="1">QUARTILE(H27:H34,1)-T27</f>
        <v>#NAME?</v>
      </c>
      <c r="U28" s="21" t="e">
        <f ca="1">QUARTILE(I27:I34,1)-U27</f>
        <v>#NAME?</v>
      </c>
      <c r="W28" t="s">
        <v>33</v>
      </c>
      <c r="X28" t="e">
        <f ca="1">SWTEST(F27:F34)</f>
        <v>#NAME?</v>
      </c>
      <c r="Y28" t="e">
        <f ca="1">SWTEST(G27:G34)</f>
        <v>#NAME?</v>
      </c>
      <c r="Z28" t="e">
        <f ca="1">SWTEST(H27:H34)</f>
        <v>#NAME?</v>
      </c>
      <c r="AA28" t="e">
        <f ca="1">SWTEST(I27:I34)</f>
        <v>#NAME?</v>
      </c>
    </row>
    <row r="29" spans="1:27" x14ac:dyDescent="0.35">
      <c r="A29" t="s">
        <v>25</v>
      </c>
      <c r="B29" s="6">
        <v>80</v>
      </c>
      <c r="C29" s="7">
        <v>54.2</v>
      </c>
      <c r="D29" s="8">
        <v>4</v>
      </c>
      <c r="F29" s="12" t="e">
        <f ca="1"/>
        <v>#NAME?</v>
      </c>
      <c r="G29" t="e">
        <f ca="1"/>
        <v>#NAME?</v>
      </c>
      <c r="H29" t="e">
        <f ca="1"/>
        <v>#NAME?</v>
      </c>
      <c r="I29" s="22" t="e">
        <f ca="1"/>
        <v>#NAME?</v>
      </c>
      <c r="K29" t="s">
        <v>42</v>
      </c>
      <c r="L29" t="e">
        <f ca="1">MEDIAN(F27:F34)</f>
        <v>#NAME?</v>
      </c>
      <c r="M29" t="e">
        <f ca="1">MEDIAN(G27:G34)</f>
        <v>#NAME?</v>
      </c>
      <c r="N29" t="e">
        <f ca="1">MEDIAN(H27:H34)</f>
        <v>#NAME?</v>
      </c>
      <c r="O29" t="e">
        <f ca="1">MEDIAN(I27:I34)</f>
        <v>#NAME?</v>
      </c>
      <c r="Q29" t="s">
        <v>19</v>
      </c>
      <c r="R29" s="20" t="e">
        <f ca="1">MEDIAN(F27:F34)-QUARTILE(F27:F34,1)</f>
        <v>#NAME?</v>
      </c>
      <c r="S29" t="e">
        <f ca="1">MEDIAN(G27:G34)-QUARTILE(G27:G34,1)</f>
        <v>#NAME?</v>
      </c>
      <c r="T29" t="e">
        <f ca="1">MEDIAN(H27:H34)-QUARTILE(H27:H34,1)</f>
        <v>#NAME?</v>
      </c>
      <c r="U29" s="21" t="e">
        <f ca="1">MEDIAN(I27:I34)-QUARTILE(I27:I34,1)</f>
        <v>#NAME?</v>
      </c>
      <c r="W29" t="s">
        <v>43</v>
      </c>
      <c r="X29">
        <v>0.05</v>
      </c>
      <c r="Y29">
        <v>0.05</v>
      </c>
      <c r="Z29">
        <v>0.05</v>
      </c>
      <c r="AA29">
        <v>0.05</v>
      </c>
    </row>
    <row r="30" spans="1:27" x14ac:dyDescent="0.35">
      <c r="A30" t="s">
        <v>25</v>
      </c>
      <c r="B30" s="6">
        <v>54.7</v>
      </c>
      <c r="C30" s="7">
        <v>32.1</v>
      </c>
      <c r="D30" s="8">
        <v>5.7</v>
      </c>
      <c r="F30" s="12" t="e">
        <f ca="1"/>
        <v>#NAME?</v>
      </c>
      <c r="G30" t="e">
        <f ca="1"/>
        <v>#NAME?</v>
      </c>
      <c r="H30" t="e">
        <f ca="1"/>
        <v>#NAME?</v>
      </c>
      <c r="I30" s="22" t="e">
        <f ca="1"/>
        <v>#NAME?</v>
      </c>
      <c r="K30" t="s">
        <v>44</v>
      </c>
      <c r="L30" t="e">
        <f ca="1">MODE(F27:F34)</f>
        <v>#NAME?</v>
      </c>
      <c r="M30" t="e">
        <f ca="1">MODE(G27:G34)</f>
        <v>#NAME?</v>
      </c>
      <c r="N30" t="e">
        <f ca="1">MODE(H27:H34)</f>
        <v>#NAME?</v>
      </c>
      <c r="O30" t="e">
        <f ca="1">MODE(I27:I34)</f>
        <v>#NAME?</v>
      </c>
      <c r="Q30" t="s">
        <v>20</v>
      </c>
      <c r="R30" s="20" t="e">
        <f ca="1">QUARTILE(F27:F34,3)-MEDIAN(F27:F34)</f>
        <v>#NAME?</v>
      </c>
      <c r="S30" t="e">
        <f ca="1">QUARTILE(G27:G34,3)-MEDIAN(G27:G34)</f>
        <v>#NAME?</v>
      </c>
      <c r="T30" t="e">
        <f ca="1">QUARTILE(H27:H34,3)-MEDIAN(H27:H34)</f>
        <v>#NAME?</v>
      </c>
      <c r="U30" s="21" t="e">
        <f ca="1">QUARTILE(I27:I34,3)-MEDIAN(I27:I34)</f>
        <v>#NAME?</v>
      </c>
      <c r="W30" s="15" t="s">
        <v>45</v>
      </c>
      <c r="X30" s="67" t="e">
        <f ca="1">IF(X28&lt;X29,"no","yes")</f>
        <v>#NAME?</v>
      </c>
      <c r="Y30" s="67" t="e">
        <f ca="1">IF(Y28&lt;Y29,"no","yes")</f>
        <v>#NAME?</v>
      </c>
      <c r="Z30" s="67" t="e">
        <f ca="1">IF(Z28&lt;Z29,"no","yes")</f>
        <v>#NAME?</v>
      </c>
      <c r="AA30" s="67" t="e">
        <f ca="1">IF(AA28&lt;AA29,"no","yes")</f>
        <v>#NAME?</v>
      </c>
    </row>
    <row r="31" spans="1:27" x14ac:dyDescent="0.35">
      <c r="A31" t="s">
        <v>25</v>
      </c>
      <c r="B31" s="6">
        <v>63.5</v>
      </c>
      <c r="C31" s="7">
        <v>25.6</v>
      </c>
      <c r="D31" s="8">
        <v>3</v>
      </c>
      <c r="F31" s="12" t="e">
        <f ca="1"/>
        <v>#NAME?</v>
      </c>
      <c r="G31" t="e">
        <f ca="1"/>
        <v>#NAME?</v>
      </c>
      <c r="H31" t="e">
        <f ca="1"/>
        <v>#NAME?</v>
      </c>
      <c r="I31" s="22" t="e">
        <f ca="1"/>
        <v>#NAME?</v>
      </c>
      <c r="K31" t="s">
        <v>46</v>
      </c>
      <c r="L31" t="e">
        <f ca="1">STDEV(F27:F34)</f>
        <v>#NAME?</v>
      </c>
      <c r="M31" t="e">
        <f ca="1">STDEV(G27:G34)</f>
        <v>#NAME?</v>
      </c>
      <c r="N31" t="e">
        <f ca="1">STDEV(H27:H34)</f>
        <v>#NAME?</v>
      </c>
      <c r="O31" t="e">
        <f ca="1">STDEV(I27:I34)</f>
        <v>#NAME?</v>
      </c>
      <c r="Q31" t="s">
        <v>21</v>
      </c>
      <c r="R31" s="23" t="e">
        <f ca="1">MAX(F27:F34)-QUARTILE(F27:F34,3)</f>
        <v>#NAME?</v>
      </c>
      <c r="S31" s="24" t="e">
        <f ca="1">MAX(G27:G34)-QUARTILE(G27:G34,3)</f>
        <v>#NAME?</v>
      </c>
      <c r="T31" s="24" t="e">
        <f ca="1">MAX(H27:H34)-QUARTILE(H27:H34,3)</f>
        <v>#NAME?</v>
      </c>
      <c r="U31" s="25" t="e">
        <f ca="1">MAX(I27:I34)-QUARTILE(I27:I34,3)</f>
        <v>#NAME?</v>
      </c>
    </row>
    <row r="32" spans="1:27" x14ac:dyDescent="0.35">
      <c r="A32" t="s">
        <v>25</v>
      </c>
      <c r="B32" s="6">
        <v>46.3</v>
      </c>
      <c r="C32" s="7">
        <v>31.8</v>
      </c>
      <c r="D32" s="26">
        <v>7.4</v>
      </c>
      <c r="F32" s="12" t="e">
        <f ca="1"/>
        <v>#NAME?</v>
      </c>
      <c r="G32" t="e">
        <f ca="1"/>
        <v>#NAME?</v>
      </c>
      <c r="H32" t="e">
        <f ca="1"/>
        <v>#NAME?</v>
      </c>
      <c r="I32" s="22" t="e">
        <f ca="1"/>
        <v>#NAME?</v>
      </c>
      <c r="K32" t="s">
        <v>47</v>
      </c>
      <c r="L32" t="e">
        <f ca="1">VAR(F27:F34)</f>
        <v>#NAME?</v>
      </c>
      <c r="M32" t="e">
        <f ca="1">VAR(G27:G34)</f>
        <v>#NAME?</v>
      </c>
      <c r="N32" t="e">
        <f ca="1">VAR(H27:H34)</f>
        <v>#NAME?</v>
      </c>
      <c r="O32" t="e">
        <f ca="1">VAR(I27:I34)</f>
        <v>#NAME?</v>
      </c>
    </row>
    <row r="33" spans="1:23" x14ac:dyDescent="0.35">
      <c r="A33" t="s">
        <v>25</v>
      </c>
      <c r="B33" s="6">
        <v>61.5</v>
      </c>
      <c r="C33" s="7">
        <v>16.8</v>
      </c>
      <c r="D33" s="26">
        <v>1.9</v>
      </c>
      <c r="F33" s="12" t="e">
        <f ca="1"/>
        <v>#NAME?</v>
      </c>
      <c r="G33" t="e">
        <f ca="1"/>
        <v>#NAME?</v>
      </c>
      <c r="H33" t="e">
        <f ca="1"/>
        <v>#NAME?</v>
      </c>
      <c r="I33" s="22" t="e">
        <f ca="1"/>
        <v>#NAME?</v>
      </c>
      <c r="K33" t="s">
        <v>48</v>
      </c>
      <c r="L33" t="e">
        <f ca="1">KURT(F27:F34)</f>
        <v>#NAME?</v>
      </c>
      <c r="M33" t="e">
        <f ca="1">KURT(G27:G34)</f>
        <v>#NAME?</v>
      </c>
      <c r="N33" t="e">
        <f ca="1">KURT(H27:H34)</f>
        <v>#NAME?</v>
      </c>
      <c r="O33" t="e">
        <f ca="1">KURT(I27:I34)</f>
        <v>#NAME?</v>
      </c>
    </row>
    <row r="34" spans="1:23" x14ac:dyDescent="0.35">
      <c r="A34" t="s">
        <v>25</v>
      </c>
      <c r="B34" s="6">
        <v>62.9</v>
      </c>
      <c r="C34" s="7">
        <v>25.8</v>
      </c>
      <c r="D34" s="26">
        <v>2.4</v>
      </c>
      <c r="F34" s="14" t="e">
        <f ca="1"/>
        <v>#NAME?</v>
      </c>
      <c r="G34" s="15" t="e">
        <f ca="1"/>
        <v>#NAME?</v>
      </c>
      <c r="H34" s="15" t="e">
        <f ca="1"/>
        <v>#NAME?</v>
      </c>
      <c r="I34" s="16" t="e">
        <f ca="1"/>
        <v>#NAME?</v>
      </c>
      <c r="K34" t="s">
        <v>49</v>
      </c>
      <c r="L34" t="e">
        <f ca="1">SKEW(F27:F34)</f>
        <v>#NAME?</v>
      </c>
      <c r="M34" t="e">
        <f ca="1">SKEW(G27:G34)</f>
        <v>#NAME?</v>
      </c>
      <c r="N34" t="e">
        <f ca="1">SKEW(H27:H34)</f>
        <v>#NAME?</v>
      </c>
      <c r="O34" t="e">
        <f ca="1">SKEW(I27:I34)</f>
        <v>#NAME?</v>
      </c>
    </row>
    <row r="35" spans="1:23" x14ac:dyDescent="0.35">
      <c r="A35" t="s">
        <v>25</v>
      </c>
      <c r="B35" s="32">
        <v>49.3</v>
      </c>
      <c r="C35" s="33">
        <v>39.4</v>
      </c>
      <c r="D35" s="34">
        <v>5.2</v>
      </c>
      <c r="K35" t="s">
        <v>50</v>
      </c>
      <c r="L35" t="e">
        <f ca="1">L36-L37</f>
        <v>#NAME?</v>
      </c>
      <c r="M35" t="e">
        <f ca="1">M36-M37</f>
        <v>#NAME?</v>
      </c>
      <c r="N35" t="e">
        <f ca="1">N36-N37</f>
        <v>#NAME?</v>
      </c>
      <c r="O35" t="e">
        <f ca="1">O36-O37</f>
        <v>#NAME?</v>
      </c>
    </row>
    <row r="36" spans="1:23" x14ac:dyDescent="0.35">
      <c r="K36" t="s">
        <v>51</v>
      </c>
      <c r="L36" t="e">
        <f ca="1">MAX(F27:F34)</f>
        <v>#NAME?</v>
      </c>
      <c r="M36" t="e">
        <f ca="1">MAX(G27:G34)</f>
        <v>#NAME?</v>
      </c>
      <c r="N36" t="e">
        <f ca="1">MAX(H27:H34)</f>
        <v>#NAME?</v>
      </c>
      <c r="O36" t="e">
        <f ca="1">MAX(I27:I34)</f>
        <v>#NAME?</v>
      </c>
    </row>
    <row r="37" spans="1:23" x14ac:dyDescent="0.35">
      <c r="K37" t="s">
        <v>52</v>
      </c>
      <c r="L37" t="e">
        <f ca="1">MIN(F27:F34)</f>
        <v>#NAME?</v>
      </c>
      <c r="M37" t="e">
        <f ca="1">MIN(G27:G34)</f>
        <v>#NAME?</v>
      </c>
      <c r="N37" t="e">
        <f ca="1">MIN(H27:H34)</f>
        <v>#NAME?</v>
      </c>
      <c r="O37" t="e">
        <f ca="1">MIN(I27:I34)</f>
        <v>#NAME?</v>
      </c>
    </row>
    <row r="38" spans="1:23" x14ac:dyDescent="0.35">
      <c r="K38" t="s">
        <v>53</v>
      </c>
      <c r="L38" t="e">
        <f ca="1">SUM(F27:F34)</f>
        <v>#NAME?</v>
      </c>
      <c r="M38" t="e">
        <f ca="1">SUM(G27:G34)</f>
        <v>#NAME?</v>
      </c>
      <c r="N38" t="e">
        <f ca="1">SUM(H27:H34)</f>
        <v>#NAME?</v>
      </c>
      <c r="O38" t="e">
        <f ca="1">SUM(I27:I34)</f>
        <v>#NAME?</v>
      </c>
    </row>
    <row r="39" spans="1:23" x14ac:dyDescent="0.35">
      <c r="K39" t="s">
        <v>9</v>
      </c>
      <c r="L39">
        <f ca="1">COUNT(F27:F34)</f>
        <v>0</v>
      </c>
      <c r="M39">
        <f ca="1">COUNT(G27:G34)</f>
        <v>0</v>
      </c>
      <c r="N39">
        <f ca="1">COUNT(H27:H34)</f>
        <v>0</v>
      </c>
      <c r="O39">
        <f ca="1">COUNT(I27:I34)</f>
        <v>0</v>
      </c>
    </row>
    <row r="40" spans="1:23" x14ac:dyDescent="0.35">
      <c r="K40" t="s">
        <v>54</v>
      </c>
      <c r="L40" t="e">
        <f ca="1">GEOMEAN(F27:F34)</f>
        <v>#NAME?</v>
      </c>
      <c r="M40" t="e">
        <f ca="1">GEOMEAN(G27:G34)</f>
        <v>#NAME?</v>
      </c>
      <c r="N40" t="e">
        <f ca="1">GEOMEAN(H27:H34)</f>
        <v>#NAME?</v>
      </c>
      <c r="O40" t="e">
        <f ca="1">GEOMEAN(I27:I34)</f>
        <v>#NAME?</v>
      </c>
    </row>
    <row r="41" spans="1:23" x14ac:dyDescent="0.35">
      <c r="K41" t="s">
        <v>55</v>
      </c>
      <c r="L41" t="e">
        <f ca="1">HARMEAN(F27:F34)</f>
        <v>#NAME?</v>
      </c>
      <c r="M41" t="e">
        <f ca="1">HARMEAN(G27:G34)</f>
        <v>#NAME?</v>
      </c>
      <c r="N41" t="e">
        <f ca="1">HARMEAN(H27:H34)</f>
        <v>#NAME?</v>
      </c>
      <c r="O41" t="e">
        <f ca="1">HARMEAN(I27:I34)</f>
        <v>#NAME?</v>
      </c>
    </row>
    <row r="42" spans="1:23" x14ac:dyDescent="0.35">
      <c r="K42" t="s">
        <v>56</v>
      </c>
      <c r="L42" t="e">
        <f ca="1">AVEDEV(F27:F34)</f>
        <v>#NAME?</v>
      </c>
      <c r="M42" t="e">
        <f ca="1">AVEDEV(G27:G34)</f>
        <v>#NAME?</v>
      </c>
      <c r="N42" t="e">
        <f ca="1">AVEDEV(H27:H34)</f>
        <v>#NAME?</v>
      </c>
      <c r="O42" t="e">
        <f ca="1">AVEDEV(I27:I34)</f>
        <v>#NAME?</v>
      </c>
    </row>
    <row r="43" spans="1:23" x14ac:dyDescent="0.35">
      <c r="K43" t="s">
        <v>57</v>
      </c>
      <c r="L43" t="e">
        <f ca="1">MAD(F27:F34)</f>
        <v>#NAME?</v>
      </c>
      <c r="M43" t="e">
        <f ca="1">MAD(G27:G34)</f>
        <v>#NAME?</v>
      </c>
      <c r="N43" t="e">
        <f ca="1">MAD(H27:H34)</f>
        <v>#NAME?</v>
      </c>
      <c r="O43" t="e">
        <f ca="1">MAD(I27:I34)</f>
        <v>#NAME?</v>
      </c>
    </row>
    <row r="44" spans="1:23" x14ac:dyDescent="0.35">
      <c r="K44" s="15" t="s">
        <v>58</v>
      </c>
      <c r="L44" s="15" t="e">
        <f ca="1">IQR(F27:F34)</f>
        <v>#NAME?</v>
      </c>
      <c r="M44" s="15" t="e">
        <f ca="1">IQR(G27:G34)</f>
        <v>#NAME?</v>
      </c>
      <c r="N44" s="15" t="e">
        <f ca="1">IQR(H27:H34)</f>
        <v>#NAME?</v>
      </c>
      <c r="O44" s="15" t="e">
        <f ca="1">IQR(I27:I34)</f>
        <v>#NAME?</v>
      </c>
    </row>
    <row r="47" spans="1:23" x14ac:dyDescent="0.35">
      <c r="F47" s="37" t="s">
        <v>26</v>
      </c>
      <c r="K47" t="s">
        <v>37</v>
      </c>
      <c r="Q47" t="s">
        <v>38</v>
      </c>
      <c r="W47" t="s">
        <v>39</v>
      </c>
    </row>
    <row r="49" spans="6:27" x14ac:dyDescent="0.35">
      <c r="F49" s="2" t="e">
        <f t="array" aca="1" ref="F49:I57" ca="1">ExtractCol(A3:D35,"herbicide")</f>
        <v>#NAME?</v>
      </c>
      <c r="G49" s="2" t="e">
        <f ca="1"/>
        <v>#NAME?</v>
      </c>
      <c r="H49" s="2" t="e">
        <f ca="1"/>
        <v>#NAME?</v>
      </c>
      <c r="I49" s="2" t="e">
        <f ca="1"/>
        <v>#NAME?</v>
      </c>
      <c r="K49" s="63"/>
      <c r="L49" s="63" t="e">
        <f ca="1">F49</f>
        <v>#NAME?</v>
      </c>
      <c r="M49" s="63" t="e">
        <f ca="1">G49</f>
        <v>#NAME?</v>
      </c>
      <c r="N49" s="63" t="e">
        <f ca="1">H49</f>
        <v>#NAME?</v>
      </c>
      <c r="O49" s="63" t="e">
        <f ca="1">I49</f>
        <v>#NAME?</v>
      </c>
      <c r="R49" s="56" t="e">
        <f ca="1">F49</f>
        <v>#NAME?</v>
      </c>
      <c r="S49" s="56" t="e">
        <f ca="1">G49</f>
        <v>#NAME?</v>
      </c>
      <c r="T49" s="56" t="e">
        <f ca="1">H49</f>
        <v>#NAME?</v>
      </c>
      <c r="U49" s="56" t="e">
        <f ca="1">I49</f>
        <v>#NAME?</v>
      </c>
      <c r="W49" s="63"/>
      <c r="X49" s="63" t="e">
        <f ca="1">F49</f>
        <v>#NAME?</v>
      </c>
      <c r="Y49" s="63" t="e">
        <f ca="1">G49</f>
        <v>#NAME?</v>
      </c>
      <c r="Z49" s="63" t="e">
        <f ca="1">H49</f>
        <v>#NAME?</v>
      </c>
      <c r="AA49" s="63" t="e">
        <f ca="1">I49</f>
        <v>#NAME?</v>
      </c>
    </row>
    <row r="50" spans="6:27" x14ac:dyDescent="0.35">
      <c r="F50" s="9" t="e">
        <f ca="1"/>
        <v>#NAME?</v>
      </c>
      <c r="G50" s="68" t="e">
        <f ca="1"/>
        <v>#NAME?</v>
      </c>
      <c r="H50" s="68" t="e">
        <f ca="1"/>
        <v>#NAME?</v>
      </c>
      <c r="I50" s="69" t="e">
        <f ca="1"/>
        <v>#NAME?</v>
      </c>
      <c r="K50" t="s">
        <v>11</v>
      </c>
      <c r="L50" t="e">
        <f ca="1">AVERAGE(F50:F57)</f>
        <v>#NAME?</v>
      </c>
      <c r="M50" t="e">
        <f ca="1">AVERAGE(G50:G57)</f>
        <v>#NAME?</v>
      </c>
      <c r="N50" t="e">
        <f ca="1">AVERAGE(H50:H57)</f>
        <v>#NAME?</v>
      </c>
      <c r="O50" t="e">
        <f ca="1">AVERAGE(I50:I57)</f>
        <v>#NAME?</v>
      </c>
      <c r="Q50" t="s">
        <v>13</v>
      </c>
      <c r="R50" s="70" t="e">
        <f ca="1">MIN(F50:F57)</f>
        <v>#NAME?</v>
      </c>
      <c r="S50" s="71" t="e">
        <f ca="1">MIN(G50:G57)</f>
        <v>#NAME?</v>
      </c>
      <c r="T50" s="71" t="e">
        <f ca="1">MIN(H50:H57)</f>
        <v>#NAME?</v>
      </c>
      <c r="U50" s="72" t="e">
        <f ca="1">MIN(I50:I57)</f>
        <v>#NAME?</v>
      </c>
      <c r="W50" t="s">
        <v>40</v>
      </c>
      <c r="X50" t="e">
        <f ca="1">SHAPIRO(F50:F57)</f>
        <v>#NAME?</v>
      </c>
      <c r="Y50" t="e">
        <f ca="1">SHAPIRO(G50:G57)</f>
        <v>#NAME?</v>
      </c>
      <c r="Z50" t="e">
        <f ca="1">SHAPIRO(H50:H57)</f>
        <v>#NAME?</v>
      </c>
      <c r="AA50" t="e">
        <f ca="1">SHAPIRO(I50:I57)</f>
        <v>#NAME?</v>
      </c>
    </row>
    <row r="51" spans="6:27" x14ac:dyDescent="0.35">
      <c r="F51" s="12" t="e">
        <f ca="1"/>
        <v>#NAME?</v>
      </c>
      <c r="G51" t="e">
        <f ca="1"/>
        <v>#NAME?</v>
      </c>
      <c r="H51" t="e">
        <f ca="1"/>
        <v>#NAME?</v>
      </c>
      <c r="I51" s="22" t="e">
        <f ca="1"/>
        <v>#NAME?</v>
      </c>
      <c r="K51" t="s">
        <v>41</v>
      </c>
      <c r="L51" t="e">
        <f ca="1">STDEV(F50:F57)/SQRT(COUNT(F50:F57))</f>
        <v>#NAME?</v>
      </c>
      <c r="M51" t="e">
        <f ca="1">STDEV(G50:G57)/SQRT(COUNT(G50:G57))</f>
        <v>#NAME?</v>
      </c>
      <c r="N51" t="e">
        <f ca="1">STDEV(H50:H57)/SQRT(COUNT(H50:H57))</f>
        <v>#NAME?</v>
      </c>
      <c r="O51" t="e">
        <f ca="1">STDEV(I50:I57)/SQRT(COUNT(I50:I57))</f>
        <v>#NAME?</v>
      </c>
      <c r="Q51" t="s">
        <v>14</v>
      </c>
      <c r="R51" s="20" t="e">
        <f ca="1">QUARTILE(F50:F57,1)-R50</f>
        <v>#NAME?</v>
      </c>
      <c r="S51" t="e">
        <f ca="1">QUARTILE(G50:G57,1)-S50</f>
        <v>#NAME?</v>
      </c>
      <c r="T51" t="e">
        <f ca="1">QUARTILE(H50:H57,1)-T50</f>
        <v>#NAME?</v>
      </c>
      <c r="U51" s="21" t="e">
        <f ca="1">QUARTILE(I50:I57,1)-U50</f>
        <v>#NAME?</v>
      </c>
      <c r="W51" t="s">
        <v>33</v>
      </c>
      <c r="X51" t="e">
        <f ca="1">SWTEST(F50:F57)</f>
        <v>#NAME?</v>
      </c>
      <c r="Y51" t="e">
        <f ca="1">SWTEST(G50:G57)</f>
        <v>#NAME?</v>
      </c>
      <c r="Z51" t="e">
        <f ca="1">SWTEST(H50:H57)</f>
        <v>#NAME?</v>
      </c>
      <c r="AA51" t="e">
        <f ca="1">SWTEST(I50:I57)</f>
        <v>#NAME?</v>
      </c>
    </row>
    <row r="52" spans="6:27" x14ac:dyDescent="0.35">
      <c r="F52" s="35" t="e">
        <f ca="1"/>
        <v>#NAME?</v>
      </c>
      <c r="G52" t="e">
        <f ca="1"/>
        <v>#NAME?</v>
      </c>
      <c r="H52" t="e">
        <f ca="1"/>
        <v>#NAME?</v>
      </c>
      <c r="I52" s="22" t="e">
        <f ca="1"/>
        <v>#NAME?</v>
      </c>
      <c r="K52" t="s">
        <v>42</v>
      </c>
      <c r="L52" t="e">
        <f ca="1">MEDIAN(F50:F57)</f>
        <v>#NAME?</v>
      </c>
      <c r="M52" t="e">
        <f ca="1">MEDIAN(G50:G57)</f>
        <v>#NAME?</v>
      </c>
      <c r="N52" t="e">
        <f ca="1">MEDIAN(H50:H57)</f>
        <v>#NAME?</v>
      </c>
      <c r="O52" t="e">
        <f ca="1">MEDIAN(I50:I57)</f>
        <v>#NAME?</v>
      </c>
      <c r="Q52" t="s">
        <v>19</v>
      </c>
      <c r="R52" s="20" t="e">
        <f ca="1">MEDIAN(F50:F57)-QUARTILE(F50:F57,1)</f>
        <v>#NAME?</v>
      </c>
      <c r="S52" t="e">
        <f ca="1">MEDIAN(G50:G57)-QUARTILE(G50:G57,1)</f>
        <v>#NAME?</v>
      </c>
      <c r="T52" t="e">
        <f ca="1">MEDIAN(H50:H57)-QUARTILE(H50:H57,1)</f>
        <v>#NAME?</v>
      </c>
      <c r="U52" s="21" t="e">
        <f ca="1">MEDIAN(I50:I57)-QUARTILE(I50:I57,1)</f>
        <v>#NAME?</v>
      </c>
      <c r="W52" t="s">
        <v>43</v>
      </c>
      <c r="X52">
        <v>0.05</v>
      </c>
      <c r="Y52">
        <v>0.05</v>
      </c>
      <c r="Z52">
        <v>0.05</v>
      </c>
      <c r="AA52">
        <v>0.05</v>
      </c>
    </row>
    <row r="53" spans="6:27" x14ac:dyDescent="0.35">
      <c r="F53" s="35" t="e">
        <f ca="1"/>
        <v>#NAME?</v>
      </c>
      <c r="G53" t="e">
        <f ca="1"/>
        <v>#NAME?</v>
      </c>
      <c r="H53" t="e">
        <f ca="1"/>
        <v>#NAME?</v>
      </c>
      <c r="I53" s="22" t="e">
        <f ca="1"/>
        <v>#NAME?</v>
      </c>
      <c r="K53" t="s">
        <v>44</v>
      </c>
      <c r="L53" t="e">
        <f ca="1">MODE(F50:F57)</f>
        <v>#NAME?</v>
      </c>
      <c r="M53" t="e">
        <f ca="1">MODE(G50:G57)</f>
        <v>#NAME?</v>
      </c>
      <c r="N53" t="e">
        <f ca="1">MODE(H50:H57)</f>
        <v>#NAME?</v>
      </c>
      <c r="O53" t="e">
        <f ca="1">MODE(I50:I57)</f>
        <v>#NAME?</v>
      </c>
      <c r="Q53" t="s">
        <v>20</v>
      </c>
      <c r="R53" s="20" t="e">
        <f ca="1">QUARTILE(F50:F57,3)-MEDIAN(F50:F57)</f>
        <v>#NAME?</v>
      </c>
      <c r="S53" t="e">
        <f ca="1">QUARTILE(G50:G57,3)-MEDIAN(G50:G57)</f>
        <v>#NAME?</v>
      </c>
      <c r="T53" t="e">
        <f ca="1">QUARTILE(H50:H57,3)-MEDIAN(H50:H57)</f>
        <v>#NAME?</v>
      </c>
      <c r="U53" s="21" t="e">
        <f ca="1">QUARTILE(I50:I57,3)-MEDIAN(I50:I57)</f>
        <v>#NAME?</v>
      </c>
      <c r="W53" s="15" t="s">
        <v>45</v>
      </c>
      <c r="X53" s="67" t="e">
        <f ca="1">IF(X51&lt;X52,"no","yes")</f>
        <v>#NAME?</v>
      </c>
      <c r="Y53" s="67" t="e">
        <f ca="1">IF(Y51&lt;Y52,"no","yes")</f>
        <v>#NAME?</v>
      </c>
      <c r="Z53" s="67" t="e">
        <f ca="1">IF(Z51&lt;Z52,"no","yes")</f>
        <v>#NAME?</v>
      </c>
      <c r="AA53" s="67" t="e">
        <f ca="1">IF(AA51&lt;AA52,"no","yes")</f>
        <v>#NAME?</v>
      </c>
    </row>
    <row r="54" spans="6:27" x14ac:dyDescent="0.35">
      <c r="F54" s="35" t="e">
        <f ca="1"/>
        <v>#NAME?</v>
      </c>
      <c r="G54" t="e">
        <f ca="1"/>
        <v>#NAME?</v>
      </c>
      <c r="H54" t="e">
        <f ca="1"/>
        <v>#NAME?</v>
      </c>
      <c r="I54" s="22" t="e">
        <f ca="1"/>
        <v>#NAME?</v>
      </c>
      <c r="K54" t="s">
        <v>46</v>
      </c>
      <c r="L54" t="e">
        <f ca="1">STDEV(F50:F57)</f>
        <v>#NAME?</v>
      </c>
      <c r="M54" t="e">
        <f ca="1">STDEV(G50:G57)</f>
        <v>#NAME?</v>
      </c>
      <c r="N54" t="e">
        <f ca="1">STDEV(H50:H57)</f>
        <v>#NAME?</v>
      </c>
      <c r="O54" t="e">
        <f ca="1">STDEV(I50:I57)</f>
        <v>#NAME?</v>
      </c>
      <c r="Q54" t="s">
        <v>21</v>
      </c>
      <c r="R54" s="23" t="e">
        <f ca="1">MAX(F50:F57)-QUARTILE(F50:F57,3)</f>
        <v>#NAME?</v>
      </c>
      <c r="S54" s="24" t="e">
        <f ca="1">MAX(G50:G57)-QUARTILE(G50:G57,3)</f>
        <v>#NAME?</v>
      </c>
      <c r="T54" s="24" t="e">
        <f ca="1">MAX(H50:H57)-QUARTILE(H50:H57,3)</f>
        <v>#NAME?</v>
      </c>
      <c r="U54" s="25" t="e">
        <f ca="1">MAX(I50:I57)-QUARTILE(I50:I57,3)</f>
        <v>#NAME?</v>
      </c>
    </row>
    <row r="55" spans="6:27" x14ac:dyDescent="0.35">
      <c r="F55" s="35" t="e">
        <f ca="1"/>
        <v>#NAME?</v>
      </c>
      <c r="G55" t="e">
        <f ca="1"/>
        <v>#NAME?</v>
      </c>
      <c r="H55" t="e">
        <f ca="1"/>
        <v>#NAME?</v>
      </c>
      <c r="I55" s="22" t="e">
        <f ca="1"/>
        <v>#NAME?</v>
      </c>
      <c r="K55" t="s">
        <v>47</v>
      </c>
      <c r="L55" t="e">
        <f ca="1">VAR(F50:F57)</f>
        <v>#NAME?</v>
      </c>
      <c r="M55" t="e">
        <f ca="1">VAR(G50:G57)</f>
        <v>#NAME?</v>
      </c>
      <c r="N55" t="e">
        <f ca="1">VAR(H50:H57)</f>
        <v>#NAME?</v>
      </c>
      <c r="O55" t="e">
        <f ca="1">VAR(I50:I57)</f>
        <v>#NAME?</v>
      </c>
    </row>
    <row r="56" spans="6:27" x14ac:dyDescent="0.35">
      <c r="F56" s="35" t="e">
        <f ca="1"/>
        <v>#NAME?</v>
      </c>
      <c r="G56" t="e">
        <f ca="1"/>
        <v>#NAME?</v>
      </c>
      <c r="H56" t="e">
        <f ca="1"/>
        <v>#NAME?</v>
      </c>
      <c r="I56" s="22" t="e">
        <f ca="1"/>
        <v>#NAME?</v>
      </c>
      <c r="K56" t="s">
        <v>48</v>
      </c>
      <c r="L56" t="e">
        <f ca="1">KURT(F50:F57)</f>
        <v>#NAME?</v>
      </c>
      <c r="M56" t="e">
        <f ca="1">KURT(G50:G57)</f>
        <v>#NAME?</v>
      </c>
      <c r="N56" t="e">
        <f ca="1">KURT(H50:H57)</f>
        <v>#NAME?</v>
      </c>
      <c r="O56" t="e">
        <f ca="1">KURT(I50:I57)</f>
        <v>#NAME?</v>
      </c>
    </row>
    <row r="57" spans="6:27" x14ac:dyDescent="0.35">
      <c r="F57" s="14" t="e">
        <f ca="1"/>
        <v>#NAME?</v>
      </c>
      <c r="G57" s="15" t="e">
        <f ca="1"/>
        <v>#NAME?</v>
      </c>
      <c r="H57" s="15" t="e">
        <f ca="1"/>
        <v>#NAME?</v>
      </c>
      <c r="I57" s="16" t="e">
        <f ca="1"/>
        <v>#NAME?</v>
      </c>
      <c r="K57" t="s">
        <v>49</v>
      </c>
      <c r="L57" t="e">
        <f ca="1">SKEW(F50:F57)</f>
        <v>#NAME?</v>
      </c>
      <c r="M57" t="e">
        <f ca="1">SKEW(G50:G57)</f>
        <v>#NAME?</v>
      </c>
      <c r="N57" t="e">
        <f ca="1">SKEW(H50:H57)</f>
        <v>#NAME?</v>
      </c>
      <c r="O57" t="e">
        <f ca="1">SKEW(I50:I57)</f>
        <v>#NAME?</v>
      </c>
    </row>
    <row r="58" spans="6:27" x14ac:dyDescent="0.35">
      <c r="F58" t="s">
        <v>28</v>
      </c>
      <c r="G58" t="e">
        <f ca="1">AVERAGE(G50:G57)</f>
        <v>#NAME?</v>
      </c>
      <c r="K58" t="s">
        <v>50</v>
      </c>
      <c r="L58" t="e">
        <f ca="1">L59-L60</f>
        <v>#NAME?</v>
      </c>
      <c r="M58" t="e">
        <f ca="1">M59-M60</f>
        <v>#NAME?</v>
      </c>
      <c r="N58" t="e">
        <f ca="1">N59-N60</f>
        <v>#NAME?</v>
      </c>
      <c r="O58" t="e">
        <f ca="1">O59-O60</f>
        <v>#NAME?</v>
      </c>
    </row>
    <row r="59" spans="6:27" x14ac:dyDescent="0.35">
      <c r="F59" t="s">
        <v>29</v>
      </c>
      <c r="G59" t="e">
        <f ca="1">STDEV(G50:G57)</f>
        <v>#NAME?</v>
      </c>
      <c r="K59" t="s">
        <v>51</v>
      </c>
      <c r="L59" t="e">
        <f ca="1">MAX(F50:F57)</f>
        <v>#NAME?</v>
      </c>
      <c r="M59" t="e">
        <f ca="1">MAX(G50:G57)</f>
        <v>#NAME?</v>
      </c>
      <c r="N59" t="e">
        <f ca="1">MAX(H50:H57)</f>
        <v>#NAME?</v>
      </c>
      <c r="O59" t="e">
        <f ca="1">MAX(I50:I57)</f>
        <v>#NAME?</v>
      </c>
    </row>
    <row r="60" spans="6:27" x14ac:dyDescent="0.35">
      <c r="F60" t="s">
        <v>30</v>
      </c>
      <c r="G60" t="e">
        <f ca="1">STANDARDIZE(G54,G58,G59)</f>
        <v>#NAME?</v>
      </c>
      <c r="K60" t="s">
        <v>52</v>
      </c>
      <c r="L60" t="e">
        <f ca="1">MIN(F50:F57)</f>
        <v>#NAME?</v>
      </c>
      <c r="M60" t="e">
        <f ca="1">MIN(G50:G57)</f>
        <v>#NAME?</v>
      </c>
      <c r="N60" t="e">
        <f ca="1">MIN(H50:H57)</f>
        <v>#NAME?</v>
      </c>
      <c r="O60" t="e">
        <f ca="1">MIN(I50:I57)</f>
        <v>#NAME?</v>
      </c>
    </row>
    <row r="61" spans="6:27" x14ac:dyDescent="0.35">
      <c r="K61" t="s">
        <v>53</v>
      </c>
      <c r="L61" t="e">
        <f ca="1">SUM(F50:F57)</f>
        <v>#NAME?</v>
      </c>
      <c r="M61" t="e">
        <f ca="1">SUM(G50:G57)</f>
        <v>#NAME?</v>
      </c>
      <c r="N61" t="e">
        <f ca="1">SUM(H50:H57)</f>
        <v>#NAME?</v>
      </c>
      <c r="O61" t="e">
        <f ca="1">SUM(I50:I57)</f>
        <v>#NAME?</v>
      </c>
    </row>
    <row r="62" spans="6:27" x14ac:dyDescent="0.35">
      <c r="K62" t="s">
        <v>9</v>
      </c>
      <c r="L62">
        <f ca="1">COUNT(F50:F57)</f>
        <v>0</v>
      </c>
      <c r="M62">
        <f ca="1">COUNT(G50:G57)</f>
        <v>0</v>
      </c>
      <c r="N62">
        <f ca="1">COUNT(H50:H57)</f>
        <v>0</v>
      </c>
      <c r="O62">
        <f ca="1">COUNT(I50:I57)</f>
        <v>0</v>
      </c>
    </row>
    <row r="63" spans="6:27" x14ac:dyDescent="0.35">
      <c r="K63" t="s">
        <v>54</v>
      </c>
      <c r="L63" t="e">
        <f ca="1">GEOMEAN(F50:F57)</f>
        <v>#NAME?</v>
      </c>
      <c r="M63" t="e">
        <f ca="1">GEOMEAN(G50:G57)</f>
        <v>#NAME?</v>
      </c>
      <c r="N63" t="e">
        <f ca="1">GEOMEAN(H50:H57)</f>
        <v>#NAME?</v>
      </c>
      <c r="O63" t="e">
        <f ca="1">GEOMEAN(I50:I57)</f>
        <v>#NAME?</v>
      </c>
    </row>
    <row r="64" spans="6:27" x14ac:dyDescent="0.35">
      <c r="K64" t="s">
        <v>55</v>
      </c>
      <c r="L64" t="e">
        <f ca="1">HARMEAN(F50:F57)</f>
        <v>#NAME?</v>
      </c>
      <c r="M64" t="e">
        <f ca="1">HARMEAN(G50:G57)</f>
        <v>#NAME?</v>
      </c>
      <c r="N64" t="e">
        <f ca="1">HARMEAN(H50:H57)</f>
        <v>#NAME?</v>
      </c>
      <c r="O64" t="e">
        <f ca="1">HARMEAN(I50:I57)</f>
        <v>#NAME?</v>
      </c>
    </row>
    <row r="65" spans="11:15" x14ac:dyDescent="0.35">
      <c r="K65" t="s">
        <v>56</v>
      </c>
      <c r="L65" t="e">
        <f ca="1">AVEDEV(F50:F57)</f>
        <v>#NAME?</v>
      </c>
      <c r="M65" t="e">
        <f ca="1">AVEDEV(G50:G57)</f>
        <v>#NAME?</v>
      </c>
      <c r="N65" t="e">
        <f ca="1">AVEDEV(H50:H57)</f>
        <v>#NAME?</v>
      </c>
      <c r="O65" t="e">
        <f ca="1">AVEDEV(I50:I57)</f>
        <v>#NAME?</v>
      </c>
    </row>
    <row r="66" spans="11:15" x14ac:dyDescent="0.35">
      <c r="K66" t="s">
        <v>57</v>
      </c>
      <c r="L66" t="e">
        <f ca="1">MAD(F50:F57)</f>
        <v>#NAME?</v>
      </c>
      <c r="M66" t="e">
        <f ca="1">MAD(G50:G57)</f>
        <v>#NAME?</v>
      </c>
      <c r="N66" t="e">
        <f ca="1">MAD(H50:H57)</f>
        <v>#NAME?</v>
      </c>
      <c r="O66" t="e">
        <f ca="1">MAD(I50:I57)</f>
        <v>#NAME?</v>
      </c>
    </row>
    <row r="67" spans="11:15" x14ac:dyDescent="0.35">
      <c r="K67" s="15" t="s">
        <v>58</v>
      </c>
      <c r="L67" s="15" t="e">
        <f ca="1">IQR(F50:F57)</f>
        <v>#NAME?</v>
      </c>
      <c r="M67" s="15" t="e">
        <f ca="1">IQR(G50:G57)</f>
        <v>#NAME?</v>
      </c>
      <c r="N67" s="15" t="e">
        <f ca="1">IQR(H50:H57)</f>
        <v>#NAME?</v>
      </c>
      <c r="O67" s="15" t="e">
        <f ca="1">IQR(I50:I57)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AA4C-4D79-402A-82B6-ACAE2BFC1ABB}">
  <dimension ref="A1:V35"/>
  <sheetViews>
    <sheetView zoomScaleNormal="100" workbookViewId="0"/>
  </sheetViews>
  <sheetFormatPr defaultRowHeight="14.5" x14ac:dyDescent="0.35"/>
  <sheetData>
    <row r="1" spans="1:22" x14ac:dyDescent="0.35">
      <c r="A1" s="1" t="s">
        <v>59</v>
      </c>
      <c r="F1" t="s">
        <v>60</v>
      </c>
      <c r="K1" t="s">
        <v>38</v>
      </c>
      <c r="Q1" t="s">
        <v>61</v>
      </c>
    </row>
    <row r="3" spans="1:22" x14ac:dyDescent="0.35">
      <c r="B3" s="2" t="s">
        <v>4</v>
      </c>
      <c r="C3" s="2" t="s">
        <v>5</v>
      </c>
      <c r="D3" s="2" t="s">
        <v>6</v>
      </c>
      <c r="F3" s="2" t="e">
        <f t="array" aca="1" ref="F3:I11" ca="1">ExtractCol(A3:D35,D3)</f>
        <v>#NAME?</v>
      </c>
      <c r="G3" s="2" t="e">
        <f ca="1"/>
        <v>#NAME?</v>
      </c>
      <c r="H3" s="2" t="e">
        <f ca="1"/>
        <v>#NAME?</v>
      </c>
      <c r="I3" s="2" t="e">
        <f ca="1"/>
        <v>#NAME?</v>
      </c>
      <c r="L3" s="56" t="e">
        <f ca="1">F3</f>
        <v>#NAME?</v>
      </c>
      <c r="M3" s="56" t="e">
        <f ca="1">G3</f>
        <v>#NAME?</v>
      </c>
      <c r="N3" s="56" t="e">
        <f ca="1">H3</f>
        <v>#NAME?</v>
      </c>
      <c r="O3" s="56" t="e">
        <f ca="1">I3</f>
        <v>#NAME?</v>
      </c>
      <c r="Q3" s="63"/>
      <c r="R3" s="63" t="e">
        <f ca="1">F3</f>
        <v>#NAME?</v>
      </c>
      <c r="S3" s="63" t="e">
        <f ca="1">G3</f>
        <v>#NAME?</v>
      </c>
      <c r="T3" s="63" t="e">
        <f ca="1">H3</f>
        <v>#NAME?</v>
      </c>
      <c r="U3" s="63" t="e">
        <f ca="1">I3</f>
        <v>#NAME?</v>
      </c>
    </row>
    <row r="4" spans="1:22" x14ac:dyDescent="0.35">
      <c r="A4" t="s">
        <v>10</v>
      </c>
      <c r="B4" s="3">
        <v>76.7</v>
      </c>
      <c r="C4" s="75">
        <v>29.5</v>
      </c>
      <c r="D4" s="76">
        <v>7.5</v>
      </c>
      <c r="E4">
        <v>1</v>
      </c>
      <c r="F4" s="9" t="e">
        <f ca="1"/>
        <v>#NAME?</v>
      </c>
      <c r="G4" s="73" t="e">
        <f ca="1"/>
        <v>#NAME?</v>
      </c>
      <c r="H4" s="73" t="e">
        <f ca="1"/>
        <v>#NAME?</v>
      </c>
      <c r="I4" s="74" t="e">
        <f ca="1"/>
        <v>#NAME?</v>
      </c>
      <c r="K4" t="s">
        <v>13</v>
      </c>
      <c r="L4" s="70" t="e">
        <f ca="1">MIN(F4:F11)</f>
        <v>#NAME?</v>
      </c>
      <c r="M4" s="71" t="e">
        <f ca="1">MIN(G4:G11)</f>
        <v>#NAME?</v>
      </c>
      <c r="N4" s="71" t="e">
        <f ca="1">MIN(H4:H11)</f>
        <v>#NAME?</v>
      </c>
      <c r="O4" s="72" t="e">
        <f ca="1">MIN(I4:I11)</f>
        <v>#NAME?</v>
      </c>
      <c r="Q4" s="36" t="s">
        <v>28</v>
      </c>
      <c r="R4" t="e">
        <f ca="1">AVERAGE(F4:F11)</f>
        <v>#NAME?</v>
      </c>
      <c r="S4" t="e">
        <f ca="1">AVERAGE(G4:G11)</f>
        <v>#NAME?</v>
      </c>
      <c r="T4" t="e">
        <f ca="1">AVERAGE(H4:H11)</f>
        <v>#NAME?</v>
      </c>
      <c r="U4" t="e">
        <f ca="1">AVERAGE(I4:I11)</f>
        <v>#NAME?</v>
      </c>
    </row>
    <row r="5" spans="1:22" x14ac:dyDescent="0.35">
      <c r="A5" t="s">
        <v>10</v>
      </c>
      <c r="B5" s="43">
        <v>60.5</v>
      </c>
      <c r="C5" s="7">
        <v>32.1</v>
      </c>
      <c r="D5" s="26">
        <v>6.3</v>
      </c>
      <c r="E5">
        <f>E4+1</f>
        <v>2</v>
      </c>
      <c r="F5" s="35" t="e">
        <f ca="1"/>
        <v>#NAME?</v>
      </c>
      <c r="G5" t="e">
        <f ca="1"/>
        <v>#NAME?</v>
      </c>
      <c r="H5" t="e">
        <f ca="1"/>
        <v>#NAME?</v>
      </c>
      <c r="I5" s="22" t="e">
        <f ca="1"/>
        <v>#NAME?</v>
      </c>
      <c r="K5" t="s">
        <v>14</v>
      </c>
      <c r="L5" s="20" t="e">
        <f ca="1">QUARTILE(F4:F11,1)-L4</f>
        <v>#NAME?</v>
      </c>
      <c r="M5" t="e">
        <f ca="1">QUARTILE(G4:G11,1)-M4</f>
        <v>#NAME?</v>
      </c>
      <c r="N5" t="e">
        <f ca="1">QUARTILE(H4:H11,1)-N4</f>
        <v>#NAME?</v>
      </c>
      <c r="O5" s="21" t="e">
        <f ca="1">QUARTILE(I4:I11,1)-O4</f>
        <v>#NAME?</v>
      </c>
      <c r="Q5" s="36" t="s">
        <v>29</v>
      </c>
      <c r="R5" t="e">
        <f ca="1">STDEV(F4:F11)</f>
        <v>#NAME?</v>
      </c>
      <c r="S5" t="e">
        <f ca="1">STDEV(G4:G11)</f>
        <v>#NAME?</v>
      </c>
      <c r="T5" t="e">
        <f ca="1">STDEV(H4:H11)</f>
        <v>#NAME?</v>
      </c>
      <c r="U5" t="e">
        <f ca="1">STDEV(I4:I11)</f>
        <v>#NAME?</v>
      </c>
    </row>
    <row r="6" spans="1:22" x14ac:dyDescent="0.35">
      <c r="A6" t="s">
        <v>10</v>
      </c>
      <c r="B6" s="6">
        <v>96.1</v>
      </c>
      <c r="C6" s="7">
        <v>40.700000000000003</v>
      </c>
      <c r="D6" s="8">
        <v>4.2</v>
      </c>
      <c r="E6">
        <f t="shared" ref="E6:E11" si="0">E5+1</f>
        <v>3</v>
      </c>
      <c r="F6" s="12" t="e">
        <f ca="1"/>
        <v>#NAME?</v>
      </c>
      <c r="G6" t="e">
        <f ca="1"/>
        <v>#NAME?</v>
      </c>
      <c r="H6" t="e">
        <f ca="1"/>
        <v>#NAME?</v>
      </c>
      <c r="I6" s="22" t="e">
        <f ca="1"/>
        <v>#NAME?</v>
      </c>
      <c r="K6" t="s">
        <v>19</v>
      </c>
      <c r="L6" s="20" t="e">
        <f ca="1">MEDIAN(F4:F11)-QUARTILE(F4:F11,1)</f>
        <v>#NAME?</v>
      </c>
      <c r="M6" t="e">
        <f ca="1">MEDIAN(G4:G11)-QUARTILE(G4:G11,1)</f>
        <v>#NAME?</v>
      </c>
      <c r="N6" t="e">
        <f ca="1">MEDIAN(H4:H11)-QUARTILE(H4:H11,1)</f>
        <v>#NAME?</v>
      </c>
      <c r="O6" s="21" t="e">
        <f ca="1">MEDIAN(I4:I11)-QUARTILE(I4:I11,1)</f>
        <v>#NAME?</v>
      </c>
      <c r="Q6" s="77" t="s">
        <v>62</v>
      </c>
      <c r="R6" s="73">
        <f ca="1">COUNTIF(R9:R16,"&gt;=2.5")+COUNTIF(R9:R16,"&lt;=-2.5")</f>
        <v>0</v>
      </c>
      <c r="S6" s="73">
        <f ca="1">COUNTIF(S9:S16,"&gt;=2.5")+COUNTIF(S9:S16,"&lt;=-2.5")</f>
        <v>0</v>
      </c>
      <c r="T6" s="73">
        <f ca="1">COUNTIF(T9:T16,"&gt;=2.5")+COUNTIF(T9:T16,"&lt;=-2.5")</f>
        <v>0</v>
      </c>
      <c r="U6" s="73">
        <f ca="1">COUNTIF(U9:U16,"&gt;=2.5")+COUNTIF(U9:U16,"&lt;=-2.5")</f>
        <v>0</v>
      </c>
    </row>
    <row r="7" spans="1:22" x14ac:dyDescent="0.35">
      <c r="A7" t="s">
        <v>10</v>
      </c>
      <c r="B7" s="43">
        <v>88.1</v>
      </c>
      <c r="C7" s="7">
        <v>45.1</v>
      </c>
      <c r="D7" s="8">
        <v>4.9000000000000004</v>
      </c>
      <c r="E7">
        <f t="shared" si="0"/>
        <v>4</v>
      </c>
      <c r="F7" s="35" t="e">
        <f ca="1"/>
        <v>#NAME?</v>
      </c>
      <c r="G7" t="e">
        <f ca="1"/>
        <v>#NAME?</v>
      </c>
      <c r="H7" t="e">
        <f ca="1"/>
        <v>#NAME?</v>
      </c>
      <c r="I7" s="22" t="e">
        <f ca="1"/>
        <v>#NAME?</v>
      </c>
      <c r="K7" t="s">
        <v>20</v>
      </c>
      <c r="L7" s="20" t="e">
        <f ca="1">QUARTILE(F4:F11,3)-MEDIAN(F4:F11)</f>
        <v>#NAME?</v>
      </c>
      <c r="M7" t="e">
        <f ca="1">QUARTILE(G4:G11,3)-MEDIAN(G4:G11)</f>
        <v>#NAME?</v>
      </c>
      <c r="N7" t="e">
        <f ca="1">QUARTILE(H4:H11,3)-MEDIAN(H4:H11)</f>
        <v>#NAME?</v>
      </c>
      <c r="O7" s="21" t="e">
        <f ca="1">QUARTILE(I4:I11,3)-MEDIAN(I4:I11)</f>
        <v>#NAME?</v>
      </c>
      <c r="Q7" s="36" t="s">
        <v>63</v>
      </c>
      <c r="R7">
        <f ca="1">COUNTIF(R9:R16,"")</f>
        <v>0</v>
      </c>
      <c r="S7">
        <f ca="1">COUNTIF(S9:S16,"")</f>
        <v>0</v>
      </c>
      <c r="T7">
        <f ca="1">COUNTIF(T9:T16,"")</f>
        <v>0</v>
      </c>
      <c r="U7">
        <f ca="1">COUNTIF(U9:U16,"")</f>
        <v>0</v>
      </c>
    </row>
    <row r="8" spans="1:22" x14ac:dyDescent="0.35">
      <c r="A8" t="s">
        <v>10</v>
      </c>
      <c r="B8" s="6">
        <v>50.2</v>
      </c>
      <c r="C8" s="7">
        <v>34.1</v>
      </c>
      <c r="D8" s="8">
        <v>11.7</v>
      </c>
      <c r="E8">
        <f t="shared" si="0"/>
        <v>5</v>
      </c>
      <c r="F8" s="12" t="e">
        <f ca="1"/>
        <v>#NAME?</v>
      </c>
      <c r="G8" t="e">
        <f ca="1"/>
        <v>#NAME?</v>
      </c>
      <c r="H8" t="e">
        <f ca="1"/>
        <v>#NAME?</v>
      </c>
      <c r="I8" s="22" t="e">
        <f ca="1"/>
        <v>#NAME?</v>
      </c>
      <c r="K8" t="s">
        <v>21</v>
      </c>
      <c r="L8" s="23" t="e">
        <f ca="1">MAX(F4:F11)-QUARTILE(F4:F11,3)</f>
        <v>#NAME?</v>
      </c>
      <c r="M8" s="24" t="e">
        <f ca="1">MAX(G4:G11)-QUARTILE(G4:G11,3)</f>
        <v>#NAME?</v>
      </c>
      <c r="N8" s="24" t="e">
        <f ca="1">MAX(H4:H11)-QUARTILE(H4:H11,3)</f>
        <v>#NAME?</v>
      </c>
      <c r="O8" s="25" t="e">
        <f ca="1">MAX(I4:I11)-QUARTILE(I4:I11,3)</f>
        <v>#NAME?</v>
      </c>
      <c r="Q8" s="78" t="s">
        <v>64</v>
      </c>
      <c r="R8" s="15">
        <f ca="1">COUNTIF(R9:R16," ******* ")</f>
        <v>0</v>
      </c>
      <c r="S8" s="15">
        <f ca="1">COUNTIF(S9:S16," ******* ")</f>
        <v>0</v>
      </c>
      <c r="T8" s="15">
        <f ca="1">COUNTIF(T9:T16," ******* ")</f>
        <v>0</v>
      </c>
      <c r="U8" s="15">
        <f ca="1">COUNTIF(U9:U16," ******* ")</f>
        <v>0</v>
      </c>
    </row>
    <row r="9" spans="1:22" x14ac:dyDescent="0.35">
      <c r="A9" t="s">
        <v>10</v>
      </c>
      <c r="B9" s="6">
        <v>55</v>
      </c>
      <c r="C9" s="7">
        <v>31.1</v>
      </c>
      <c r="D9" s="26">
        <v>6.9</v>
      </c>
      <c r="E9">
        <f t="shared" si="0"/>
        <v>6</v>
      </c>
      <c r="F9" s="12" t="e">
        <f ca="1"/>
        <v>#NAME?</v>
      </c>
      <c r="G9" t="e">
        <f ca="1"/>
        <v>#NAME?</v>
      </c>
      <c r="H9" t="e">
        <f ca="1"/>
        <v>#NAME?</v>
      </c>
      <c r="I9" s="22" t="e">
        <f ca="1"/>
        <v>#NAME?</v>
      </c>
      <c r="Q9" s="36">
        <v>1</v>
      </c>
      <c r="R9" t="e">
        <f ca="1">IF(F4="","",IF(ISNUMBER(F4),STANDARDIZE(F4,R$4,R$5)," ******* "))</f>
        <v>#NAME?</v>
      </c>
      <c r="S9" t="e">
        <f t="shared" ref="S9:U16" ca="1" si="1">IF(G4="","",IF(ISNUMBER(G4),STANDARDIZE(G4,S$4,S$5)," ******* "))</f>
        <v>#NAME?</v>
      </c>
      <c r="T9" t="e">
        <f t="shared" ca="1" si="1"/>
        <v>#NAME?</v>
      </c>
      <c r="U9" t="e">
        <f t="shared" ca="1" si="1"/>
        <v>#NAME?</v>
      </c>
      <c r="V9" t="str">
        <f ca="1">IF(COUNTIF(R9:U9,"&gt;=2.5")+COUNTIF(R9:U9,"&lt;=-2.5")&gt;0,"*","")</f>
        <v/>
      </c>
    </row>
    <row r="10" spans="1:22" x14ac:dyDescent="0.35">
      <c r="A10" t="s">
        <v>10</v>
      </c>
      <c r="B10" s="6">
        <v>65.400000000000006</v>
      </c>
      <c r="C10" s="7">
        <v>21.6</v>
      </c>
      <c r="D10" s="26">
        <v>4.3</v>
      </c>
      <c r="E10">
        <f t="shared" si="0"/>
        <v>7</v>
      </c>
      <c r="F10" s="12" t="e">
        <f ca="1"/>
        <v>#NAME?</v>
      </c>
      <c r="G10" t="e">
        <f ca="1"/>
        <v>#NAME?</v>
      </c>
      <c r="H10" t="e">
        <f ca="1"/>
        <v>#NAME?</v>
      </c>
      <c r="I10" s="22" t="e">
        <f ca="1"/>
        <v>#NAME?</v>
      </c>
      <c r="Q10" s="36">
        <f>Q9+1</f>
        <v>2</v>
      </c>
      <c r="R10" t="e">
        <f t="shared" ref="R10:R16" ca="1" si="2">IF(F5="","",IF(ISNUMBER(F5),STANDARDIZE(F5,R$4,R$5)," ******* "))</f>
        <v>#NAME?</v>
      </c>
      <c r="S10" t="e">
        <f t="shared" ca="1" si="1"/>
        <v>#NAME?</v>
      </c>
      <c r="T10" t="e">
        <f t="shared" ca="1" si="1"/>
        <v>#NAME?</v>
      </c>
      <c r="U10" t="e">
        <f t="shared" ca="1" si="1"/>
        <v>#NAME?</v>
      </c>
      <c r="V10" t="str">
        <f t="shared" ref="V10:V16" ca="1" si="3">IF(COUNTIF(R10:U10,"&gt;=2.5")+COUNTIF(R10:U10,"&lt;=-2.5")&gt;0,"*","")</f>
        <v/>
      </c>
    </row>
    <row r="11" spans="1:22" x14ac:dyDescent="0.35">
      <c r="A11" t="s">
        <v>10</v>
      </c>
      <c r="B11" s="6">
        <v>65.7</v>
      </c>
      <c r="C11" s="7">
        <v>27.7</v>
      </c>
      <c r="D11" s="26">
        <v>5.3</v>
      </c>
      <c r="E11">
        <f t="shared" si="0"/>
        <v>8</v>
      </c>
      <c r="F11" s="14" t="e">
        <f ca="1"/>
        <v>#NAME?</v>
      </c>
      <c r="G11" s="15" t="e">
        <f ca="1"/>
        <v>#NAME?</v>
      </c>
      <c r="H11" s="15" t="e">
        <f ca="1"/>
        <v>#NAME?</v>
      </c>
      <c r="I11" s="16" t="e">
        <f ca="1"/>
        <v>#NAME?</v>
      </c>
      <c r="Q11" s="36">
        <f t="shared" ref="Q11:Q16" si="4">Q10+1</f>
        <v>3</v>
      </c>
      <c r="R11" t="e">
        <f t="shared" ca="1" si="2"/>
        <v>#NAME?</v>
      </c>
      <c r="S11" t="e">
        <f t="shared" ca="1" si="1"/>
        <v>#NAME?</v>
      </c>
      <c r="T11" t="e">
        <f t="shared" ca="1" si="1"/>
        <v>#NAME?</v>
      </c>
      <c r="U11" t="e">
        <f t="shared" ca="1" si="1"/>
        <v>#NAME?</v>
      </c>
      <c r="V11" t="str">
        <f t="shared" ca="1" si="3"/>
        <v/>
      </c>
    </row>
    <row r="12" spans="1:22" x14ac:dyDescent="0.35">
      <c r="A12" t="s">
        <v>22</v>
      </c>
      <c r="B12" s="6">
        <v>67.3</v>
      </c>
      <c r="C12" s="7">
        <v>48.3</v>
      </c>
      <c r="D12" s="26">
        <v>5.5</v>
      </c>
      <c r="Q12" s="36">
        <f t="shared" si="4"/>
        <v>4</v>
      </c>
      <c r="R12" t="e">
        <f t="shared" ca="1" si="2"/>
        <v>#NAME?</v>
      </c>
      <c r="S12" t="e">
        <f t="shared" ca="1" si="1"/>
        <v>#NAME?</v>
      </c>
      <c r="T12" t="e">
        <f t="shared" ca="1" si="1"/>
        <v>#NAME?</v>
      </c>
      <c r="U12" t="e">
        <f t="shared" ca="1" si="1"/>
        <v>#NAME?</v>
      </c>
      <c r="V12" t="str">
        <f t="shared" ca="1" si="3"/>
        <v/>
      </c>
    </row>
    <row r="13" spans="1:22" x14ac:dyDescent="0.35">
      <c r="A13" t="s">
        <v>22</v>
      </c>
      <c r="B13" s="6">
        <v>61.3</v>
      </c>
      <c r="C13" s="7">
        <v>28.9</v>
      </c>
      <c r="D13" s="26">
        <v>6.9</v>
      </c>
      <c r="Q13" s="36">
        <f t="shared" si="4"/>
        <v>5</v>
      </c>
      <c r="R13" t="e">
        <f t="shared" ca="1" si="2"/>
        <v>#NAME?</v>
      </c>
      <c r="S13" t="e">
        <f t="shared" ca="1" si="1"/>
        <v>#NAME?</v>
      </c>
      <c r="T13" t="e">
        <f t="shared" ca="1" si="1"/>
        <v>#NAME?</v>
      </c>
      <c r="U13" t="e">
        <f t="shared" ca="1" si="1"/>
        <v>#NAME?</v>
      </c>
      <c r="V13" t="str">
        <f t="shared" ca="1" si="3"/>
        <v/>
      </c>
    </row>
    <row r="14" spans="1:22" x14ac:dyDescent="0.35">
      <c r="A14" t="s">
        <v>22</v>
      </c>
      <c r="B14" s="6">
        <v>58.2</v>
      </c>
      <c r="C14" s="7">
        <v>42.5</v>
      </c>
      <c r="D14" s="26">
        <v>4.8</v>
      </c>
      <c r="Q14" s="36">
        <f t="shared" si="4"/>
        <v>6</v>
      </c>
      <c r="R14" t="e">
        <f t="shared" ca="1" si="2"/>
        <v>#NAME?</v>
      </c>
      <c r="S14" t="e">
        <f t="shared" ca="1" si="1"/>
        <v>#NAME?</v>
      </c>
      <c r="T14" t="e">
        <f t="shared" ca="1" si="1"/>
        <v>#NAME?</v>
      </c>
      <c r="U14" t="e">
        <f t="shared" ca="1" si="1"/>
        <v>#NAME?</v>
      </c>
      <c r="V14" t="str">
        <f t="shared" ca="1" si="3"/>
        <v/>
      </c>
    </row>
    <row r="15" spans="1:22" x14ac:dyDescent="0.35">
      <c r="A15" t="s">
        <v>22</v>
      </c>
      <c r="B15" s="6">
        <v>76.900000000000006</v>
      </c>
      <c r="C15" s="7">
        <v>20.399999999999999</v>
      </c>
      <c r="D15" s="26">
        <v>3</v>
      </c>
      <c r="Q15" s="36">
        <f t="shared" si="4"/>
        <v>7</v>
      </c>
      <c r="R15" t="e">
        <f t="shared" ca="1" si="2"/>
        <v>#NAME?</v>
      </c>
      <c r="S15" t="e">
        <f t="shared" ca="1" si="1"/>
        <v>#NAME?</v>
      </c>
      <c r="T15" t="e">
        <f t="shared" ca="1" si="1"/>
        <v>#NAME?</v>
      </c>
      <c r="U15" t="e">
        <f t="shared" ca="1" si="1"/>
        <v>#NAME?</v>
      </c>
      <c r="V15" t="str">
        <f t="shared" ca="1" si="3"/>
        <v/>
      </c>
    </row>
    <row r="16" spans="1:22" x14ac:dyDescent="0.35">
      <c r="A16" t="s">
        <v>22</v>
      </c>
      <c r="B16" s="6">
        <v>66.900000000000006</v>
      </c>
      <c r="C16" s="7">
        <v>23.9</v>
      </c>
      <c r="D16" s="26">
        <v>1.1000000000000001</v>
      </c>
      <c r="Q16" s="78">
        <f t="shared" si="4"/>
        <v>8</v>
      </c>
      <c r="R16" s="15" t="e">
        <f t="shared" ca="1" si="2"/>
        <v>#NAME?</v>
      </c>
      <c r="S16" s="15" t="e">
        <f t="shared" ca="1" si="1"/>
        <v>#NAME?</v>
      </c>
      <c r="T16" s="15" t="e">
        <f t="shared" ca="1" si="1"/>
        <v>#NAME?</v>
      </c>
      <c r="U16" s="15" t="e">
        <f t="shared" ca="1" si="1"/>
        <v>#NAME?</v>
      </c>
      <c r="V16" t="str">
        <f t="shared" ca="1" si="3"/>
        <v/>
      </c>
    </row>
    <row r="17" spans="1:4" x14ac:dyDescent="0.35">
      <c r="A17" t="s">
        <v>22</v>
      </c>
      <c r="B17" s="6">
        <v>55.4</v>
      </c>
      <c r="C17" s="7">
        <v>29.1</v>
      </c>
      <c r="D17" s="26">
        <v>5</v>
      </c>
    </row>
    <row r="18" spans="1:4" x14ac:dyDescent="0.35">
      <c r="A18" t="s">
        <v>22</v>
      </c>
      <c r="B18" s="6">
        <v>50.5</v>
      </c>
      <c r="C18" s="7">
        <v>18</v>
      </c>
      <c r="D18" s="26">
        <v>4.8</v>
      </c>
    </row>
    <row r="19" spans="1:4" x14ac:dyDescent="0.35">
      <c r="A19" t="s">
        <v>22</v>
      </c>
      <c r="B19" s="6">
        <v>64.099999999999994</v>
      </c>
      <c r="C19" s="7">
        <v>14.5</v>
      </c>
      <c r="D19" s="26">
        <v>3.7</v>
      </c>
    </row>
    <row r="20" spans="1:4" x14ac:dyDescent="0.35">
      <c r="A20" t="s">
        <v>24</v>
      </c>
      <c r="B20" s="6">
        <v>62.8</v>
      </c>
      <c r="C20" s="7">
        <v>25.9</v>
      </c>
      <c r="D20" s="26">
        <v>2.9</v>
      </c>
    </row>
    <row r="21" spans="1:4" x14ac:dyDescent="0.35">
      <c r="A21" t="s">
        <v>24</v>
      </c>
      <c r="B21" s="6">
        <v>45</v>
      </c>
      <c r="C21" s="7">
        <v>15.9</v>
      </c>
      <c r="D21" s="26">
        <v>1.2</v>
      </c>
    </row>
    <row r="22" spans="1:4" x14ac:dyDescent="0.35">
      <c r="A22" t="s">
        <v>24</v>
      </c>
      <c r="B22" s="6">
        <v>47.8</v>
      </c>
      <c r="C22" s="7">
        <v>36.1</v>
      </c>
      <c r="D22" s="26">
        <v>4.0999999999999996</v>
      </c>
    </row>
    <row r="23" spans="1:4" x14ac:dyDescent="0.35">
      <c r="A23" t="s">
        <v>24</v>
      </c>
      <c r="B23" s="6">
        <v>75.599999999999994</v>
      </c>
      <c r="C23" s="7">
        <v>27.7</v>
      </c>
      <c r="D23" s="26">
        <v>6.3</v>
      </c>
    </row>
    <row r="24" spans="1:4" x14ac:dyDescent="0.35">
      <c r="A24" t="s">
        <v>24</v>
      </c>
      <c r="B24" s="6">
        <v>46.6</v>
      </c>
      <c r="C24" s="7">
        <v>46.9</v>
      </c>
      <c r="D24" s="26">
        <v>3.6</v>
      </c>
    </row>
    <row r="25" spans="1:4" x14ac:dyDescent="0.35">
      <c r="A25" t="s">
        <v>24</v>
      </c>
      <c r="B25" s="6">
        <v>50.6</v>
      </c>
      <c r="C25" s="7">
        <v>29.7</v>
      </c>
      <c r="D25" s="26">
        <v>4.7</v>
      </c>
    </row>
    <row r="26" spans="1:4" x14ac:dyDescent="0.35">
      <c r="A26" t="s">
        <v>24</v>
      </c>
      <c r="B26" s="6">
        <v>45.7</v>
      </c>
      <c r="C26" s="7">
        <v>27.6</v>
      </c>
      <c r="D26" s="26">
        <v>6.2</v>
      </c>
    </row>
    <row r="27" spans="1:4" x14ac:dyDescent="0.35">
      <c r="A27" t="s">
        <v>24</v>
      </c>
      <c r="B27" s="6">
        <v>68.400000000000006</v>
      </c>
      <c r="C27" s="7">
        <v>35.299999999999997</v>
      </c>
      <c r="D27" s="26">
        <v>1.9</v>
      </c>
    </row>
    <row r="28" spans="1:4" x14ac:dyDescent="0.35">
      <c r="A28" t="s">
        <v>25</v>
      </c>
      <c r="B28" s="6">
        <v>52.5</v>
      </c>
      <c r="C28" s="7">
        <v>39</v>
      </c>
      <c r="D28" s="26">
        <v>3.1</v>
      </c>
    </row>
    <row r="29" spans="1:4" x14ac:dyDescent="0.35">
      <c r="A29" t="s">
        <v>25</v>
      </c>
      <c r="B29" s="6">
        <v>80</v>
      </c>
      <c r="C29" s="7">
        <v>54.2</v>
      </c>
      <c r="D29" s="26">
        <v>4</v>
      </c>
    </row>
    <row r="30" spans="1:4" x14ac:dyDescent="0.35">
      <c r="A30" t="s">
        <v>25</v>
      </c>
      <c r="B30" s="6">
        <v>54.7</v>
      </c>
      <c r="C30" s="7">
        <v>32.1</v>
      </c>
      <c r="D30" s="26">
        <v>5.7</v>
      </c>
    </row>
    <row r="31" spans="1:4" x14ac:dyDescent="0.35">
      <c r="A31" t="s">
        <v>25</v>
      </c>
      <c r="B31" s="6">
        <v>63.5</v>
      </c>
      <c r="C31" s="7">
        <v>25.6</v>
      </c>
      <c r="D31" s="26">
        <v>3</v>
      </c>
    </row>
    <row r="32" spans="1:4" x14ac:dyDescent="0.35">
      <c r="A32" t="s">
        <v>25</v>
      </c>
      <c r="B32" s="6">
        <v>46.3</v>
      </c>
      <c r="C32" s="7">
        <v>31.8</v>
      </c>
      <c r="D32" s="26">
        <v>7.4</v>
      </c>
    </row>
    <row r="33" spans="1:4" x14ac:dyDescent="0.35">
      <c r="A33" t="s">
        <v>25</v>
      </c>
      <c r="B33" s="6">
        <v>61.5</v>
      </c>
      <c r="C33" s="7">
        <v>16.8</v>
      </c>
      <c r="D33" s="26">
        <v>1.9</v>
      </c>
    </row>
    <row r="34" spans="1:4" x14ac:dyDescent="0.35">
      <c r="A34" t="s">
        <v>25</v>
      </c>
      <c r="B34" s="6">
        <v>62.9</v>
      </c>
      <c r="C34" s="7">
        <v>25.8</v>
      </c>
      <c r="D34" s="26">
        <v>2.4</v>
      </c>
    </row>
    <row r="35" spans="1:4" x14ac:dyDescent="0.35">
      <c r="A35" t="s">
        <v>25</v>
      </c>
      <c r="B35" s="32">
        <v>49.3</v>
      </c>
      <c r="C35" s="33">
        <v>39.4</v>
      </c>
      <c r="D35" s="34">
        <v>5.2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C175-DD84-4D62-A4BE-DADF7FC30CD3}">
  <dimension ref="A1:R35"/>
  <sheetViews>
    <sheetView zoomScaleNormal="100" workbookViewId="0"/>
  </sheetViews>
  <sheetFormatPr defaultRowHeight="14.5" x14ac:dyDescent="0.35"/>
  <sheetData>
    <row r="1" spans="1:18" x14ac:dyDescent="0.35">
      <c r="A1" s="1" t="s">
        <v>65</v>
      </c>
      <c r="F1" t="s">
        <v>66</v>
      </c>
      <c r="M1" t="s">
        <v>67</v>
      </c>
    </row>
    <row r="3" spans="1:18" x14ac:dyDescent="0.35">
      <c r="B3" s="2" t="s">
        <v>4</v>
      </c>
      <c r="C3" s="2" t="s">
        <v>5</v>
      </c>
      <c r="D3" s="2" t="s">
        <v>6</v>
      </c>
      <c r="F3" s="36" t="s">
        <v>68</v>
      </c>
      <c r="G3" s="36" t="s">
        <v>33</v>
      </c>
      <c r="I3" t="s">
        <v>69</v>
      </c>
      <c r="M3" s="36" t="s">
        <v>68</v>
      </c>
      <c r="R3" s="2" t="s">
        <v>68</v>
      </c>
    </row>
    <row r="4" spans="1:18" x14ac:dyDescent="0.35">
      <c r="A4" t="s">
        <v>10</v>
      </c>
      <c r="B4" s="3">
        <v>76.7</v>
      </c>
      <c r="C4" s="75">
        <v>29.5</v>
      </c>
      <c r="D4" s="76">
        <v>7.5</v>
      </c>
      <c r="F4" s="70" t="e">
        <f t="array" aca="1" ref="F4" ca="1">MMULT(B4:D4-$I$14:$K$14,MMULT($I$9:$K$11,TRANSPOSE(B4:D4-$I$14:$K$14)))</f>
        <v>#NAME?</v>
      </c>
      <c r="G4" s="72" t="e">
        <f ca="1">CHIDIST(F4,COUNT($B$4:$D$4))</f>
        <v>#NAME?</v>
      </c>
      <c r="H4" s="37" t="e">
        <f ca="1">IF(G4&lt;0.001,"*","")</f>
        <v>#NAME?</v>
      </c>
      <c r="I4" s="70" t="e">
        <f t="array" aca="1" ref="I4:K6" ca="1">COV(B4:D35)</f>
        <v>#NAME?</v>
      </c>
      <c r="J4" s="71" t="e">
        <f ca="1"/>
        <v>#NAME?</v>
      </c>
      <c r="K4" s="72" t="e">
        <f ca="1"/>
        <v>#NAME?</v>
      </c>
      <c r="M4" s="40" t="e">
        <f ca="1">MDistSq($B$4:$D$35,B4:D4)</f>
        <v>#NAME?</v>
      </c>
      <c r="O4" s="79">
        <v>50</v>
      </c>
      <c r="P4" s="80">
        <v>25</v>
      </c>
      <c r="Q4" s="81">
        <v>5</v>
      </c>
      <c r="R4" t="e">
        <f ca="1">MDistSq(B4:D35,O4:Q4)</f>
        <v>#NAME?</v>
      </c>
    </row>
    <row r="5" spans="1:18" x14ac:dyDescent="0.35">
      <c r="A5" t="s">
        <v>10</v>
      </c>
      <c r="B5" s="6">
        <v>60.5</v>
      </c>
      <c r="C5" s="7">
        <v>32.1</v>
      </c>
      <c r="D5" s="8">
        <v>6.3</v>
      </c>
      <c r="F5" s="20" t="e">
        <f t="array" aca="1" ref="F5" ca="1">MMULT(B5:D5-$I$14:$K$14,MMULT($I$9:$K$11,TRANSPOSE(B5:D5-$I$14:$K$14)))</f>
        <v>#NAME?</v>
      </c>
      <c r="G5" s="21" t="e">
        <f t="shared" ref="G5:G35" ca="1" si="0">CHIDIST(F5,COUNT($B$4:$D$4))</f>
        <v>#NAME?</v>
      </c>
      <c r="H5" s="37" t="e">
        <f t="shared" ref="H5:H35" ca="1" si="1">IF(G5&lt;0.001,"*","")</f>
        <v>#NAME?</v>
      </c>
      <c r="I5" s="20" t="e">
        <f ca="1"/>
        <v>#NAME?</v>
      </c>
      <c r="J5" t="e">
        <f ca="1"/>
        <v>#NAME?</v>
      </c>
      <c r="K5" s="21" t="e">
        <f ca="1"/>
        <v>#NAME?</v>
      </c>
      <c r="M5" s="44" t="e">
        <f ca="1">MDistSq($B$4:$D$35,B5:D5)</f>
        <v>#NAME?</v>
      </c>
    </row>
    <row r="6" spans="1:18" x14ac:dyDescent="0.35">
      <c r="A6" t="s">
        <v>10</v>
      </c>
      <c r="B6" s="6">
        <v>96.1</v>
      </c>
      <c r="C6" s="7">
        <v>40.700000000000003</v>
      </c>
      <c r="D6" s="8">
        <v>4.2</v>
      </c>
      <c r="F6" s="20" t="e">
        <f t="array" aca="1" ref="F6" ca="1">MMULT(B6:D6-$I$14:$K$14,MMULT($I$9:$K$11,TRANSPOSE(B6:D6-$I$14:$K$14)))</f>
        <v>#NAME?</v>
      </c>
      <c r="G6" s="21" t="e">
        <f t="shared" ca="1" si="0"/>
        <v>#NAME?</v>
      </c>
      <c r="H6" s="37" t="e">
        <f t="shared" ca="1" si="1"/>
        <v>#NAME?</v>
      </c>
      <c r="I6" s="23" t="e">
        <f ca="1"/>
        <v>#NAME?</v>
      </c>
      <c r="J6" s="24" t="e">
        <f ca="1"/>
        <v>#NAME?</v>
      </c>
      <c r="K6" s="25" t="e">
        <f ca="1"/>
        <v>#NAME?</v>
      </c>
      <c r="M6" s="44" t="e">
        <f ca="1">MDistSq($B$4:$D$35,B6:D6)</f>
        <v>#NAME?</v>
      </c>
    </row>
    <row r="7" spans="1:18" x14ac:dyDescent="0.35">
      <c r="A7" t="s">
        <v>10</v>
      </c>
      <c r="B7" s="6">
        <v>88.1</v>
      </c>
      <c r="C7" s="7">
        <v>45.1</v>
      </c>
      <c r="D7" s="8">
        <v>4.9000000000000004</v>
      </c>
      <c r="F7" s="20" t="e">
        <f t="array" aca="1" ref="F7" ca="1">MMULT(B7:D7-$I$14:$K$14,MMULT($I$9:$K$11,TRANSPOSE(B7:D7-$I$14:$K$14)))</f>
        <v>#NAME?</v>
      </c>
      <c r="G7" s="21" t="e">
        <f t="shared" ca="1" si="0"/>
        <v>#NAME?</v>
      </c>
      <c r="H7" s="37" t="e">
        <f t="shared" ca="1" si="1"/>
        <v>#NAME?</v>
      </c>
      <c r="M7" s="44" t="e">
        <f ca="1">MDistSq($B$4:$D$35,B7:D7)</f>
        <v>#NAME?</v>
      </c>
    </row>
    <row r="8" spans="1:18" x14ac:dyDescent="0.35">
      <c r="A8" t="s">
        <v>10</v>
      </c>
      <c r="B8" s="6">
        <v>50.2</v>
      </c>
      <c r="C8" s="7">
        <v>34.1</v>
      </c>
      <c r="D8" s="8">
        <v>11.7</v>
      </c>
      <c r="F8" s="20" t="e">
        <f t="array" aca="1" ref="F8" ca="1">MMULT(B8:D8-$I$14:$K$14,MMULT($I$9:$K$11,TRANSPOSE(B8:D8-$I$14:$K$14)))</f>
        <v>#NAME?</v>
      </c>
      <c r="G8" s="21" t="e">
        <f t="shared" ca="1" si="0"/>
        <v>#NAME?</v>
      </c>
      <c r="H8" s="37" t="e">
        <f t="shared" ca="1" si="1"/>
        <v>#NAME?</v>
      </c>
      <c r="I8" t="s">
        <v>70</v>
      </c>
      <c r="M8" s="44" t="e">
        <f ca="1">MDistSq($B$4:$D$35,B8:D8)</f>
        <v>#NAME?</v>
      </c>
    </row>
    <row r="9" spans="1:18" x14ac:dyDescent="0.35">
      <c r="A9" t="s">
        <v>10</v>
      </c>
      <c r="B9" s="6">
        <v>55</v>
      </c>
      <c r="C9" s="7">
        <v>31.1</v>
      </c>
      <c r="D9" s="8">
        <v>6.9</v>
      </c>
      <c r="F9" s="20" t="e">
        <f t="array" aca="1" ref="F9" ca="1">MMULT(B9:D9-$I$14:$K$14,MMULT($I$9:$K$11,TRANSPOSE(B9:D9-$I$14:$K$14)))</f>
        <v>#NAME?</v>
      </c>
      <c r="G9" s="21" t="e">
        <f t="shared" ca="1" si="0"/>
        <v>#NAME?</v>
      </c>
      <c r="H9" s="37" t="e">
        <f t="shared" ca="1" si="1"/>
        <v>#NAME?</v>
      </c>
      <c r="I9" s="82" t="e">
        <f t="array" aca="1" ref="I9:K11" ca="1">MINVERSE(I4:K6)</f>
        <v>#NAME?</v>
      </c>
      <c r="J9" s="83" t="e">
        <f ca="1"/>
        <v>#NAME?</v>
      </c>
      <c r="K9" s="84" t="e">
        <f ca="1"/>
        <v>#NAME?</v>
      </c>
      <c r="M9" s="44" t="e">
        <f ca="1">MDistSq($B$4:$D$35,B9:D9)</f>
        <v>#NAME?</v>
      </c>
    </row>
    <row r="10" spans="1:18" x14ac:dyDescent="0.35">
      <c r="A10" t="s">
        <v>10</v>
      </c>
      <c r="B10" s="6">
        <v>65.400000000000006</v>
      </c>
      <c r="C10" s="7">
        <v>21.6</v>
      </c>
      <c r="D10" s="8">
        <v>4.3</v>
      </c>
      <c r="F10" s="20" t="e">
        <f t="array" aca="1" ref="F10" ca="1">MMULT(B10:D10-$I$14:$K$14,MMULT($I$9:$K$11,TRANSPOSE(B10:D10-$I$14:$K$14)))</f>
        <v>#NAME?</v>
      </c>
      <c r="G10" s="21" t="e">
        <f t="shared" ca="1" si="0"/>
        <v>#NAME?</v>
      </c>
      <c r="H10" s="37" t="e">
        <f t="shared" ca="1" si="1"/>
        <v>#NAME?</v>
      </c>
      <c r="I10" s="20" t="e">
        <f ca="1"/>
        <v>#NAME?</v>
      </c>
      <c r="J10" t="e">
        <f ca="1"/>
        <v>#NAME?</v>
      </c>
      <c r="K10" s="21" t="e">
        <f ca="1"/>
        <v>#NAME?</v>
      </c>
      <c r="M10" s="44" t="e">
        <f ca="1">MDistSq($B$4:$D$35,B10:D10)</f>
        <v>#NAME?</v>
      </c>
    </row>
    <row r="11" spans="1:18" x14ac:dyDescent="0.35">
      <c r="A11" t="s">
        <v>10</v>
      </c>
      <c r="B11" s="6">
        <v>65.7</v>
      </c>
      <c r="C11" s="7">
        <v>27.7</v>
      </c>
      <c r="D11" s="8">
        <v>5.3</v>
      </c>
      <c r="F11" s="20" t="e">
        <f t="array" aca="1" ref="F11" ca="1">MMULT(B11:D11-$I$14:$K$14,MMULT($I$9:$K$11,TRANSPOSE(B11:D11-$I$14:$K$14)))</f>
        <v>#NAME?</v>
      </c>
      <c r="G11" s="21" t="e">
        <f t="shared" ca="1" si="0"/>
        <v>#NAME?</v>
      </c>
      <c r="H11" s="37" t="e">
        <f t="shared" ca="1" si="1"/>
        <v>#NAME?</v>
      </c>
      <c r="I11" s="23" t="e">
        <f ca="1"/>
        <v>#NAME?</v>
      </c>
      <c r="J11" s="24" t="e">
        <f ca="1"/>
        <v>#NAME?</v>
      </c>
      <c r="K11" s="25" t="e">
        <f ca="1"/>
        <v>#NAME?</v>
      </c>
      <c r="M11" s="44" t="e">
        <f ca="1">MDistSq($B$4:$D$35,B11:D11)</f>
        <v>#NAME?</v>
      </c>
    </row>
    <row r="12" spans="1:18" x14ac:dyDescent="0.35">
      <c r="A12" t="s">
        <v>22</v>
      </c>
      <c r="B12" s="6">
        <v>67.3</v>
      </c>
      <c r="C12" s="7">
        <v>48.3</v>
      </c>
      <c r="D12" s="8">
        <v>5.5</v>
      </c>
      <c r="F12" s="20" t="e">
        <f t="array" aca="1" ref="F12" ca="1">MMULT(B12:D12-$I$14:$K$14,MMULT($I$9:$K$11,TRANSPOSE(B12:D12-$I$14:$K$14)))</f>
        <v>#NAME?</v>
      </c>
      <c r="G12" s="21" t="e">
        <f t="shared" ca="1" si="0"/>
        <v>#NAME?</v>
      </c>
      <c r="H12" s="37" t="e">
        <f t="shared" ca="1" si="1"/>
        <v>#NAME?</v>
      </c>
      <c r="M12" s="44" t="e">
        <f ca="1">MDistSq($B$4:$D$35,B12:D12)</f>
        <v>#NAME?</v>
      </c>
    </row>
    <row r="13" spans="1:18" x14ac:dyDescent="0.35">
      <c r="A13" t="s">
        <v>22</v>
      </c>
      <c r="B13" s="6">
        <v>61.3</v>
      </c>
      <c r="C13" s="7">
        <v>28.9</v>
      </c>
      <c r="D13" s="8">
        <v>6.9</v>
      </c>
      <c r="F13" s="20" t="e">
        <f t="array" aca="1" ref="F13" ca="1">MMULT(B13:D13-$I$14:$K$14,MMULT($I$9:$K$11,TRANSPOSE(B13:D13-$I$14:$K$14)))</f>
        <v>#NAME?</v>
      </c>
      <c r="G13" s="21" t="e">
        <f t="shared" ca="1" si="0"/>
        <v>#NAME?</v>
      </c>
      <c r="H13" s="37" t="e">
        <f t="shared" ca="1" si="1"/>
        <v>#NAME?</v>
      </c>
      <c r="I13" t="s">
        <v>71</v>
      </c>
      <c r="M13" s="44" t="e">
        <f ca="1">MDistSq($B$4:$D$35,B13:D13)</f>
        <v>#NAME?</v>
      </c>
    </row>
    <row r="14" spans="1:18" x14ac:dyDescent="0.35">
      <c r="A14" t="s">
        <v>22</v>
      </c>
      <c r="B14" s="6">
        <v>58.2</v>
      </c>
      <c r="C14" s="7">
        <v>42.5</v>
      </c>
      <c r="D14" s="8">
        <v>4.8</v>
      </c>
      <c r="F14" s="20" t="e">
        <f t="array" aca="1" ref="F14" ca="1">MMULT(B14:D14-$I$14:$K$14,MMULT($I$9:$K$11,TRANSPOSE(B14:D14-$I$14:$K$14)))</f>
        <v>#NAME?</v>
      </c>
      <c r="G14" s="21" t="e">
        <f t="shared" ca="1" si="0"/>
        <v>#NAME?</v>
      </c>
      <c r="H14" s="37" t="e">
        <f t="shared" ca="1" si="1"/>
        <v>#NAME?</v>
      </c>
      <c r="I14" s="85">
        <f>AVERAGE(B4:B35)</f>
        <v>61.609374999999993</v>
      </c>
      <c r="J14" s="86">
        <f>AVERAGE(C4:C35)</f>
        <v>31.165624999999999</v>
      </c>
      <c r="K14" s="87">
        <f>AVERAGE(D4:D35)</f>
        <v>4.6718749999999991</v>
      </c>
      <c r="M14" s="44" t="e">
        <f ca="1">MDistSq($B$4:$D$35,B14:D14)</f>
        <v>#NAME?</v>
      </c>
    </row>
    <row r="15" spans="1:18" x14ac:dyDescent="0.35">
      <c r="A15" t="s">
        <v>22</v>
      </c>
      <c r="B15" s="6">
        <v>76.900000000000006</v>
      </c>
      <c r="C15" s="7">
        <v>20.399999999999999</v>
      </c>
      <c r="D15" s="8">
        <v>3</v>
      </c>
      <c r="F15" s="20" t="e">
        <f t="array" aca="1" ref="F15" ca="1">MMULT(B15:D15-$I$14:$K$14,MMULT($I$9:$K$11,TRANSPOSE(B15:D15-$I$14:$K$14)))</f>
        <v>#NAME?</v>
      </c>
      <c r="G15" s="21" t="e">
        <f t="shared" ca="1" si="0"/>
        <v>#NAME?</v>
      </c>
      <c r="H15" s="37" t="e">
        <f t="shared" ca="1" si="1"/>
        <v>#NAME?</v>
      </c>
      <c r="M15" s="44" t="e">
        <f ca="1">MDistSq($B$4:$D$35,B15:D15)</f>
        <v>#NAME?</v>
      </c>
    </row>
    <row r="16" spans="1:18" x14ac:dyDescent="0.35">
      <c r="A16" t="s">
        <v>22</v>
      </c>
      <c r="B16" s="6">
        <v>66.900000000000006</v>
      </c>
      <c r="C16" s="7">
        <v>23.9</v>
      </c>
      <c r="D16" s="8">
        <v>1.1000000000000001</v>
      </c>
      <c r="F16" s="20" t="e">
        <f t="array" aca="1" ref="F16" ca="1">MMULT(B16:D16-$I$14:$K$14,MMULT($I$9:$K$11,TRANSPOSE(B16:D16-$I$14:$K$14)))</f>
        <v>#NAME?</v>
      </c>
      <c r="G16" s="21" t="e">
        <f t="shared" ca="1" si="0"/>
        <v>#NAME?</v>
      </c>
      <c r="H16" s="37" t="e">
        <f t="shared" ca="1" si="1"/>
        <v>#NAME?</v>
      </c>
      <c r="M16" s="44" t="e">
        <f ca="1">MDistSq($B$4:$D$35,B16:D16)</f>
        <v>#NAME?</v>
      </c>
    </row>
    <row r="17" spans="1:13" x14ac:dyDescent="0.35">
      <c r="A17" t="s">
        <v>22</v>
      </c>
      <c r="B17" s="6">
        <v>55.4</v>
      </c>
      <c r="C17" s="7">
        <v>29.1</v>
      </c>
      <c r="D17" s="8">
        <v>5</v>
      </c>
      <c r="F17" s="20" t="e">
        <f t="array" aca="1" ref="F17" ca="1">MMULT(B17:D17-$I$14:$K$14,MMULT($I$9:$K$11,TRANSPOSE(B17:D17-$I$14:$K$14)))</f>
        <v>#NAME?</v>
      </c>
      <c r="G17" s="21" t="e">
        <f t="shared" ca="1" si="0"/>
        <v>#NAME?</v>
      </c>
      <c r="H17" s="37" t="e">
        <f t="shared" ca="1" si="1"/>
        <v>#NAME?</v>
      </c>
      <c r="M17" s="44" t="e">
        <f ca="1">MDistSq($B$4:$D$35,B17:D17)</f>
        <v>#NAME?</v>
      </c>
    </row>
    <row r="18" spans="1:13" x14ac:dyDescent="0.35">
      <c r="A18" t="s">
        <v>22</v>
      </c>
      <c r="B18" s="6">
        <v>50.5</v>
      </c>
      <c r="C18" s="7">
        <v>18</v>
      </c>
      <c r="D18" s="8">
        <v>4.8</v>
      </c>
      <c r="F18" s="20" t="e">
        <f t="array" aca="1" ref="F18" ca="1">MMULT(B18:D18-$I$14:$K$14,MMULT($I$9:$K$11,TRANSPOSE(B18:D18-$I$14:$K$14)))</f>
        <v>#NAME?</v>
      </c>
      <c r="G18" s="21" t="e">
        <f t="shared" ca="1" si="0"/>
        <v>#NAME?</v>
      </c>
      <c r="H18" s="37" t="e">
        <f t="shared" ca="1" si="1"/>
        <v>#NAME?</v>
      </c>
      <c r="M18" s="44" t="e">
        <f ca="1">MDistSq($B$4:$D$35,B18:D18)</f>
        <v>#NAME?</v>
      </c>
    </row>
    <row r="19" spans="1:13" x14ac:dyDescent="0.35">
      <c r="A19" t="s">
        <v>22</v>
      </c>
      <c r="B19" s="6">
        <v>64.099999999999994</v>
      </c>
      <c r="C19" s="7">
        <v>14.5</v>
      </c>
      <c r="D19" s="8">
        <v>3.7</v>
      </c>
      <c r="F19" s="20" t="e">
        <f t="array" aca="1" ref="F19" ca="1">MMULT(B19:D19-$I$14:$K$14,MMULT($I$9:$K$11,TRANSPOSE(B19:D19-$I$14:$K$14)))</f>
        <v>#NAME?</v>
      </c>
      <c r="G19" s="21" t="e">
        <f t="shared" ca="1" si="0"/>
        <v>#NAME?</v>
      </c>
      <c r="H19" s="37" t="e">
        <f t="shared" ca="1" si="1"/>
        <v>#NAME?</v>
      </c>
      <c r="M19" s="44" t="e">
        <f ca="1">MDistSq($B$4:$D$35,B19:D19)</f>
        <v>#NAME?</v>
      </c>
    </row>
    <row r="20" spans="1:13" x14ac:dyDescent="0.35">
      <c r="A20" t="s">
        <v>24</v>
      </c>
      <c r="B20" s="6">
        <v>62.8</v>
      </c>
      <c r="C20" s="7">
        <v>25.9</v>
      </c>
      <c r="D20" s="8">
        <v>2.9</v>
      </c>
      <c r="F20" s="20" t="e">
        <f t="array" aca="1" ref="F20" ca="1">MMULT(B20:D20-$I$14:$K$14,MMULT($I$9:$K$11,TRANSPOSE(B20:D20-$I$14:$K$14)))</f>
        <v>#NAME?</v>
      </c>
      <c r="G20" s="21" t="e">
        <f t="shared" ca="1" si="0"/>
        <v>#NAME?</v>
      </c>
      <c r="H20" s="37" t="e">
        <f t="shared" ca="1" si="1"/>
        <v>#NAME?</v>
      </c>
      <c r="M20" s="44" t="e">
        <f ca="1">MDistSq($B$4:$D$35,B20:D20)</f>
        <v>#NAME?</v>
      </c>
    </row>
    <row r="21" spans="1:13" x14ac:dyDescent="0.35">
      <c r="A21" t="s">
        <v>24</v>
      </c>
      <c r="B21" s="6">
        <v>45</v>
      </c>
      <c r="C21" s="7">
        <v>15.9</v>
      </c>
      <c r="D21" s="8">
        <v>1.2</v>
      </c>
      <c r="F21" s="20" t="e">
        <f t="array" aca="1" ref="F21" ca="1">MMULT(B21:D21-$I$14:$K$14,MMULT($I$9:$K$11,TRANSPOSE(B21:D21-$I$14:$K$14)))</f>
        <v>#NAME?</v>
      </c>
      <c r="G21" s="21" t="e">
        <f t="shared" ca="1" si="0"/>
        <v>#NAME?</v>
      </c>
      <c r="H21" s="37" t="e">
        <f t="shared" ca="1" si="1"/>
        <v>#NAME?</v>
      </c>
      <c r="M21" s="44" t="e">
        <f ca="1">MDistSq($B$4:$D$35,B21:D21)</f>
        <v>#NAME?</v>
      </c>
    </row>
    <row r="22" spans="1:13" x14ac:dyDescent="0.35">
      <c r="A22" t="s">
        <v>24</v>
      </c>
      <c r="B22" s="6">
        <v>47.8</v>
      </c>
      <c r="C22" s="7">
        <v>36.1</v>
      </c>
      <c r="D22" s="8">
        <v>4.0999999999999996</v>
      </c>
      <c r="F22" s="20" t="e">
        <f t="array" aca="1" ref="F22" ca="1">MMULT(B22:D22-$I$14:$K$14,MMULT($I$9:$K$11,TRANSPOSE(B22:D22-$I$14:$K$14)))</f>
        <v>#NAME?</v>
      </c>
      <c r="G22" s="21" t="e">
        <f t="shared" ca="1" si="0"/>
        <v>#NAME?</v>
      </c>
      <c r="H22" s="37" t="e">
        <f t="shared" ca="1" si="1"/>
        <v>#NAME?</v>
      </c>
      <c r="M22" s="44" t="e">
        <f ca="1">MDistSq($B$4:$D$35,B22:D22)</f>
        <v>#NAME?</v>
      </c>
    </row>
    <row r="23" spans="1:13" x14ac:dyDescent="0.35">
      <c r="A23" t="s">
        <v>24</v>
      </c>
      <c r="B23" s="6">
        <v>75.599999999999994</v>
      </c>
      <c r="C23" s="7">
        <v>27.7</v>
      </c>
      <c r="D23" s="8">
        <v>6.3</v>
      </c>
      <c r="F23" s="20" t="e">
        <f t="array" aca="1" ref="F23" ca="1">MMULT(B23:D23-$I$14:$K$14,MMULT($I$9:$K$11,TRANSPOSE(B23:D23-$I$14:$K$14)))</f>
        <v>#NAME?</v>
      </c>
      <c r="G23" s="21" t="e">
        <f t="shared" ca="1" si="0"/>
        <v>#NAME?</v>
      </c>
      <c r="H23" s="37" t="e">
        <f t="shared" ca="1" si="1"/>
        <v>#NAME?</v>
      </c>
      <c r="M23" s="44" t="e">
        <f ca="1">MDistSq($B$4:$D$35,B23:D23)</f>
        <v>#NAME?</v>
      </c>
    </row>
    <row r="24" spans="1:13" x14ac:dyDescent="0.35">
      <c r="A24" t="s">
        <v>24</v>
      </c>
      <c r="B24" s="6">
        <v>46.6</v>
      </c>
      <c r="C24" s="7">
        <v>46.9</v>
      </c>
      <c r="D24" s="8">
        <v>3.6</v>
      </c>
      <c r="F24" s="20" t="e">
        <f t="array" aca="1" ref="F24" ca="1">MMULT(B24:D24-$I$14:$K$14,MMULT($I$9:$K$11,TRANSPOSE(B24:D24-$I$14:$K$14)))</f>
        <v>#NAME?</v>
      </c>
      <c r="G24" s="21" t="e">
        <f t="shared" ca="1" si="0"/>
        <v>#NAME?</v>
      </c>
      <c r="H24" s="37" t="e">
        <f t="shared" ca="1" si="1"/>
        <v>#NAME?</v>
      </c>
      <c r="M24" s="44" t="e">
        <f ca="1">MDistSq($B$4:$D$35,B24:D24)</f>
        <v>#NAME?</v>
      </c>
    </row>
    <row r="25" spans="1:13" x14ac:dyDescent="0.35">
      <c r="A25" t="s">
        <v>24</v>
      </c>
      <c r="B25" s="6">
        <v>50.6</v>
      </c>
      <c r="C25" s="7">
        <v>29.7</v>
      </c>
      <c r="D25" s="8">
        <v>4.7</v>
      </c>
      <c r="F25" s="20" t="e">
        <f t="array" aca="1" ref="F25" ca="1">MMULT(B25:D25-$I$14:$K$14,MMULT($I$9:$K$11,TRANSPOSE(B25:D25-$I$14:$K$14)))</f>
        <v>#NAME?</v>
      </c>
      <c r="G25" s="21" t="e">
        <f t="shared" ca="1" si="0"/>
        <v>#NAME?</v>
      </c>
      <c r="H25" s="37" t="e">
        <f t="shared" ca="1" si="1"/>
        <v>#NAME?</v>
      </c>
      <c r="M25" s="44" t="e">
        <f ca="1">MDistSq($B$4:$D$35,B25:D25)</f>
        <v>#NAME?</v>
      </c>
    </row>
    <row r="26" spans="1:13" x14ac:dyDescent="0.35">
      <c r="A26" t="s">
        <v>24</v>
      </c>
      <c r="B26" s="6">
        <v>45.7</v>
      </c>
      <c r="C26" s="7">
        <v>27.6</v>
      </c>
      <c r="D26" s="8">
        <v>6.2</v>
      </c>
      <c r="F26" s="20" t="e">
        <f t="array" aca="1" ref="F26" ca="1">MMULT(B26:D26-$I$14:$K$14,MMULT($I$9:$K$11,TRANSPOSE(B26:D26-$I$14:$K$14)))</f>
        <v>#NAME?</v>
      </c>
      <c r="G26" s="21" t="e">
        <f t="shared" ca="1" si="0"/>
        <v>#NAME?</v>
      </c>
      <c r="H26" s="37" t="e">
        <f t="shared" ca="1" si="1"/>
        <v>#NAME?</v>
      </c>
      <c r="M26" s="44" t="e">
        <f ca="1">MDistSq($B$4:$D$35,B26:D26)</f>
        <v>#NAME?</v>
      </c>
    </row>
    <row r="27" spans="1:13" x14ac:dyDescent="0.35">
      <c r="A27" t="s">
        <v>24</v>
      </c>
      <c r="B27" s="6">
        <v>68.400000000000006</v>
      </c>
      <c r="C27" s="7">
        <v>35.299999999999997</v>
      </c>
      <c r="D27" s="8">
        <v>1.9</v>
      </c>
      <c r="F27" s="20" t="e">
        <f t="array" aca="1" ref="F27" ca="1">MMULT(B27:D27-$I$14:$K$14,MMULT($I$9:$K$11,TRANSPOSE(B27:D27-$I$14:$K$14)))</f>
        <v>#NAME?</v>
      </c>
      <c r="G27" s="21" t="e">
        <f t="shared" ca="1" si="0"/>
        <v>#NAME?</v>
      </c>
      <c r="H27" s="37" t="e">
        <f t="shared" ca="1" si="1"/>
        <v>#NAME?</v>
      </c>
      <c r="M27" s="44" t="e">
        <f ca="1">MDistSq($B$4:$D$35,B27:D27)</f>
        <v>#NAME?</v>
      </c>
    </row>
    <row r="28" spans="1:13" x14ac:dyDescent="0.35">
      <c r="A28" t="s">
        <v>25</v>
      </c>
      <c r="B28" s="6">
        <v>52.5</v>
      </c>
      <c r="C28" s="7">
        <v>39</v>
      </c>
      <c r="D28" s="8">
        <v>3.1</v>
      </c>
      <c r="F28" s="20" t="e">
        <f t="array" aca="1" ref="F28" ca="1">MMULT(B28:D28-$I$14:$K$14,MMULT($I$9:$K$11,TRANSPOSE(B28:D28-$I$14:$K$14)))</f>
        <v>#NAME?</v>
      </c>
      <c r="G28" s="21" t="e">
        <f t="shared" ca="1" si="0"/>
        <v>#NAME?</v>
      </c>
      <c r="H28" s="37" t="e">
        <f t="shared" ca="1" si="1"/>
        <v>#NAME?</v>
      </c>
      <c r="M28" s="44" t="e">
        <f ca="1">MDistSq($B$4:$D$35,B28:D28)</f>
        <v>#NAME?</v>
      </c>
    </row>
    <row r="29" spans="1:13" x14ac:dyDescent="0.35">
      <c r="A29" t="s">
        <v>25</v>
      </c>
      <c r="B29" s="6">
        <v>80</v>
      </c>
      <c r="C29" s="7">
        <v>54.2</v>
      </c>
      <c r="D29" s="8">
        <v>4</v>
      </c>
      <c r="F29" s="20" t="e">
        <f t="array" aca="1" ref="F29" ca="1">MMULT(B29:D29-$I$14:$K$14,MMULT($I$9:$K$11,TRANSPOSE(B29:D29-$I$14:$K$14)))</f>
        <v>#NAME?</v>
      </c>
      <c r="G29" s="21" t="e">
        <f t="shared" ca="1" si="0"/>
        <v>#NAME?</v>
      </c>
      <c r="H29" s="37" t="e">
        <f t="shared" ca="1" si="1"/>
        <v>#NAME?</v>
      </c>
      <c r="M29" s="44" t="e">
        <f ca="1">MDistSq($B$4:$D$35,B29:D29)</f>
        <v>#NAME?</v>
      </c>
    </row>
    <row r="30" spans="1:13" x14ac:dyDescent="0.35">
      <c r="A30" t="s">
        <v>25</v>
      </c>
      <c r="B30" s="6">
        <v>54.7</v>
      </c>
      <c r="C30" s="7">
        <v>32.1</v>
      </c>
      <c r="D30" s="8">
        <v>5.7</v>
      </c>
      <c r="F30" s="20" t="e">
        <f t="array" aca="1" ref="F30" ca="1">MMULT(B30:D30-$I$14:$K$14,MMULT($I$9:$K$11,TRANSPOSE(B30:D30-$I$14:$K$14)))</f>
        <v>#NAME?</v>
      </c>
      <c r="G30" s="21" t="e">
        <f t="shared" ca="1" si="0"/>
        <v>#NAME?</v>
      </c>
      <c r="H30" s="37" t="e">
        <f t="shared" ca="1" si="1"/>
        <v>#NAME?</v>
      </c>
      <c r="M30" s="44" t="e">
        <f ca="1">MDistSq($B$4:$D$35,B30:D30)</f>
        <v>#NAME?</v>
      </c>
    </row>
    <row r="31" spans="1:13" x14ac:dyDescent="0.35">
      <c r="A31" t="s">
        <v>25</v>
      </c>
      <c r="B31" s="6">
        <v>63.5</v>
      </c>
      <c r="C31" s="7">
        <v>25.6</v>
      </c>
      <c r="D31" s="8">
        <v>3</v>
      </c>
      <c r="F31" s="20" t="e">
        <f t="array" aca="1" ref="F31" ca="1">MMULT(B31:D31-$I$14:$K$14,MMULT($I$9:$K$11,TRANSPOSE(B31:D31-$I$14:$K$14)))</f>
        <v>#NAME?</v>
      </c>
      <c r="G31" s="21" t="e">
        <f t="shared" ca="1" si="0"/>
        <v>#NAME?</v>
      </c>
      <c r="H31" s="37" t="e">
        <f t="shared" ca="1" si="1"/>
        <v>#NAME?</v>
      </c>
      <c r="M31" s="44" t="e">
        <f ca="1">MDistSq($B$4:$D$35,B31:D31)</f>
        <v>#NAME?</v>
      </c>
    </row>
    <row r="32" spans="1:13" x14ac:dyDescent="0.35">
      <c r="A32" t="s">
        <v>25</v>
      </c>
      <c r="B32" s="6">
        <v>46.3</v>
      </c>
      <c r="C32" s="7">
        <v>31.8</v>
      </c>
      <c r="D32" s="8">
        <v>7.4</v>
      </c>
      <c r="F32" s="20" t="e">
        <f t="array" aca="1" ref="F32" ca="1">MMULT(B32:D32-$I$14:$K$14,MMULT($I$9:$K$11,TRANSPOSE(B32:D32-$I$14:$K$14)))</f>
        <v>#NAME?</v>
      </c>
      <c r="G32" s="21" t="e">
        <f t="shared" ca="1" si="0"/>
        <v>#NAME?</v>
      </c>
      <c r="H32" s="37" t="e">
        <f t="shared" ca="1" si="1"/>
        <v>#NAME?</v>
      </c>
      <c r="M32" s="44" t="e">
        <f ca="1">MDistSq($B$4:$D$35,B32:D32)</f>
        <v>#NAME?</v>
      </c>
    </row>
    <row r="33" spans="1:13" x14ac:dyDescent="0.35">
      <c r="A33" t="s">
        <v>25</v>
      </c>
      <c r="B33" s="6">
        <v>61.5</v>
      </c>
      <c r="C33" s="7">
        <v>16.8</v>
      </c>
      <c r="D33" s="8">
        <v>1.9</v>
      </c>
      <c r="F33" s="20" t="e">
        <f t="array" aca="1" ref="F33" ca="1">MMULT(B33:D33-$I$14:$K$14,MMULT($I$9:$K$11,TRANSPOSE(B33:D33-$I$14:$K$14)))</f>
        <v>#NAME?</v>
      </c>
      <c r="G33" s="21" t="e">
        <f t="shared" ca="1" si="0"/>
        <v>#NAME?</v>
      </c>
      <c r="H33" s="37" t="e">
        <f t="shared" ca="1" si="1"/>
        <v>#NAME?</v>
      </c>
      <c r="M33" s="44" t="e">
        <f ca="1">MDistSq($B$4:$D$35,B33:D33)</f>
        <v>#NAME?</v>
      </c>
    </row>
    <row r="34" spans="1:13" x14ac:dyDescent="0.35">
      <c r="A34" t="s">
        <v>25</v>
      </c>
      <c r="B34" s="6">
        <v>62.9</v>
      </c>
      <c r="C34" s="7">
        <v>25.8</v>
      </c>
      <c r="D34" s="8">
        <v>2.4</v>
      </c>
      <c r="F34" s="20" t="e">
        <f t="array" aca="1" ref="F34" ca="1">MMULT(B34:D34-$I$14:$K$14,MMULT($I$9:$K$11,TRANSPOSE(B34:D34-$I$14:$K$14)))</f>
        <v>#NAME?</v>
      </c>
      <c r="G34" s="21" t="e">
        <f t="shared" ca="1" si="0"/>
        <v>#NAME?</v>
      </c>
      <c r="H34" s="37" t="e">
        <f t="shared" ca="1" si="1"/>
        <v>#NAME?</v>
      </c>
      <c r="M34" s="44" t="e">
        <f ca="1">MDistSq($B$4:$D$35,B34:D34)</f>
        <v>#NAME?</v>
      </c>
    </row>
    <row r="35" spans="1:13" x14ac:dyDescent="0.35">
      <c r="A35" t="s">
        <v>25</v>
      </c>
      <c r="B35" s="48">
        <v>49.3</v>
      </c>
      <c r="C35" s="49">
        <v>39.4</v>
      </c>
      <c r="D35" s="50">
        <v>5.2</v>
      </c>
      <c r="F35" s="23" t="e">
        <f t="array" aca="1" ref="F35" ca="1">MMULT(B35:D35-$I$14:$K$14,MMULT($I$9:$K$11,TRANSPOSE(B35:D35-$I$14:$K$14)))</f>
        <v>#NAME?</v>
      </c>
      <c r="G35" s="25" t="e">
        <f t="shared" ca="1" si="0"/>
        <v>#NAME?</v>
      </c>
      <c r="H35" s="37" t="e">
        <f t="shared" ca="1" si="1"/>
        <v>#NAME?</v>
      </c>
      <c r="M35" s="51" t="e">
        <f ca="1">MDistSq($B$4:$D$35,B35:D35)</f>
        <v>#NAME?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6CCB-CD4D-41A4-B44D-E4D51B1DA8A8}">
  <dimension ref="A1:J35"/>
  <sheetViews>
    <sheetView workbookViewId="0"/>
  </sheetViews>
  <sheetFormatPr defaultRowHeight="14.5" x14ac:dyDescent="0.35"/>
  <sheetData>
    <row r="1" spans="1:10" x14ac:dyDescent="0.35">
      <c r="A1" s="1" t="s">
        <v>72</v>
      </c>
      <c r="F1" t="s">
        <v>73</v>
      </c>
      <c r="I1" t="s">
        <v>73</v>
      </c>
    </row>
    <row r="3" spans="1:10" x14ac:dyDescent="0.35">
      <c r="B3" s="2" t="s">
        <v>4</v>
      </c>
      <c r="C3" s="2" t="s">
        <v>5</v>
      </c>
      <c r="D3" s="2" t="s">
        <v>6</v>
      </c>
      <c r="F3" t="s">
        <v>74</v>
      </c>
      <c r="G3" s="88" t="e">
        <f ca="1">BOXM(A4:D35)</f>
        <v>#NAME?</v>
      </c>
      <c r="I3" t="s">
        <v>74</v>
      </c>
      <c r="J3" s="89" t="e">
        <f t="array" aca="1" ref="J3:J7" ca="1">BOX(A4:D35)</f>
        <v>#NAME?</v>
      </c>
    </row>
    <row r="4" spans="1:10" x14ac:dyDescent="0.35">
      <c r="A4" t="s">
        <v>10</v>
      </c>
      <c r="B4" s="90">
        <v>76.7</v>
      </c>
      <c r="C4" s="91">
        <v>29.5</v>
      </c>
      <c r="D4" s="92">
        <v>7.5</v>
      </c>
      <c r="F4" t="s">
        <v>75</v>
      </c>
      <c r="G4" s="93" t="e">
        <f ca="1">BOXdf1(A4:D35)</f>
        <v>#NAME?</v>
      </c>
      <c r="I4" t="s">
        <v>75</v>
      </c>
      <c r="J4" s="44" t="e">
        <f ca="1"/>
        <v>#NAME?</v>
      </c>
    </row>
    <row r="5" spans="1:10" x14ac:dyDescent="0.35">
      <c r="A5" t="s">
        <v>10</v>
      </c>
      <c r="B5" s="43">
        <v>60.5</v>
      </c>
      <c r="C5" s="7">
        <v>32.1</v>
      </c>
      <c r="D5" s="8">
        <v>6.3</v>
      </c>
      <c r="F5" t="s">
        <v>76</v>
      </c>
      <c r="G5" s="93" t="e">
        <f ca="1">BOXdf2(A4:D35)</f>
        <v>#NAME?</v>
      </c>
      <c r="I5" t="s">
        <v>76</v>
      </c>
      <c r="J5" s="44" t="e">
        <f ca="1"/>
        <v>#NAME?</v>
      </c>
    </row>
    <row r="6" spans="1:10" x14ac:dyDescent="0.35">
      <c r="A6" t="s">
        <v>10</v>
      </c>
      <c r="B6" s="43">
        <v>96.1</v>
      </c>
      <c r="C6" s="7">
        <v>40.700000000000003</v>
      </c>
      <c r="D6" s="8">
        <v>4.2</v>
      </c>
      <c r="F6" t="s">
        <v>77</v>
      </c>
      <c r="G6" s="93" t="e">
        <f ca="1">BOXF(A4:D35)</f>
        <v>#NAME?</v>
      </c>
      <c r="I6" t="s">
        <v>77</v>
      </c>
      <c r="J6" s="44" t="e">
        <f ca="1"/>
        <v>#NAME?</v>
      </c>
    </row>
    <row r="7" spans="1:10" x14ac:dyDescent="0.35">
      <c r="A7" t="s">
        <v>10</v>
      </c>
      <c r="B7" s="43">
        <v>88.1</v>
      </c>
      <c r="C7" s="7">
        <v>45.1</v>
      </c>
      <c r="D7" s="8">
        <v>4.9000000000000004</v>
      </c>
      <c r="F7" t="s">
        <v>33</v>
      </c>
      <c r="G7" s="94" t="e">
        <f ca="1">BOXTEST(A4:D35)</f>
        <v>#NAME?</v>
      </c>
      <c r="I7" t="s">
        <v>33</v>
      </c>
      <c r="J7" s="51" t="e">
        <f ca="1"/>
        <v>#NAME?</v>
      </c>
    </row>
    <row r="8" spans="1:10" x14ac:dyDescent="0.35">
      <c r="A8" t="s">
        <v>10</v>
      </c>
      <c r="B8" s="43">
        <v>50.2</v>
      </c>
      <c r="C8" s="7">
        <v>34.1</v>
      </c>
      <c r="D8" s="8">
        <v>11.7</v>
      </c>
    </row>
    <row r="9" spans="1:10" x14ac:dyDescent="0.35">
      <c r="A9" t="s">
        <v>10</v>
      </c>
      <c r="B9" s="43">
        <v>55</v>
      </c>
      <c r="C9" s="7">
        <v>31.1</v>
      </c>
      <c r="D9" s="8">
        <v>6.9</v>
      </c>
    </row>
    <row r="10" spans="1:10" x14ac:dyDescent="0.35">
      <c r="A10" t="s">
        <v>10</v>
      </c>
      <c r="B10" s="43">
        <v>65.400000000000006</v>
      </c>
      <c r="C10" s="7">
        <v>21.6</v>
      </c>
      <c r="D10" s="8">
        <v>4.3</v>
      </c>
    </row>
    <row r="11" spans="1:10" x14ac:dyDescent="0.35">
      <c r="A11" t="s">
        <v>10</v>
      </c>
      <c r="B11" s="43">
        <v>65.7</v>
      </c>
      <c r="C11" s="7">
        <v>27.7</v>
      </c>
      <c r="D11" s="8">
        <v>5.3</v>
      </c>
    </row>
    <row r="12" spans="1:10" x14ac:dyDescent="0.35">
      <c r="A12" t="s">
        <v>22</v>
      </c>
      <c r="B12" s="43">
        <v>67.3</v>
      </c>
      <c r="C12" s="7">
        <v>48.3</v>
      </c>
      <c r="D12" s="8">
        <v>5.5</v>
      </c>
    </row>
    <row r="13" spans="1:10" x14ac:dyDescent="0.35">
      <c r="A13" t="s">
        <v>22</v>
      </c>
      <c r="B13" s="43">
        <v>61.3</v>
      </c>
      <c r="C13" s="7">
        <v>28.9</v>
      </c>
      <c r="D13" s="8">
        <v>6.9</v>
      </c>
    </row>
    <row r="14" spans="1:10" x14ac:dyDescent="0.35">
      <c r="A14" t="s">
        <v>22</v>
      </c>
      <c r="B14" s="43">
        <v>58.2</v>
      </c>
      <c r="C14" s="7">
        <v>42.5</v>
      </c>
      <c r="D14" s="8">
        <v>4.8</v>
      </c>
    </row>
    <row r="15" spans="1:10" x14ac:dyDescent="0.35">
      <c r="A15" t="s">
        <v>22</v>
      </c>
      <c r="B15" s="43">
        <v>76.900000000000006</v>
      </c>
      <c r="C15" s="7">
        <v>20.399999999999999</v>
      </c>
      <c r="D15" s="8">
        <v>3</v>
      </c>
    </row>
    <row r="16" spans="1:10" x14ac:dyDescent="0.35">
      <c r="A16" t="s">
        <v>22</v>
      </c>
      <c r="B16" s="43">
        <v>66.900000000000006</v>
      </c>
      <c r="C16" s="7">
        <v>23.9</v>
      </c>
      <c r="D16" s="8">
        <v>1.1000000000000001</v>
      </c>
    </row>
    <row r="17" spans="1:4" x14ac:dyDescent="0.35">
      <c r="A17" t="s">
        <v>22</v>
      </c>
      <c r="B17" s="43">
        <v>55.4</v>
      </c>
      <c r="C17" s="7">
        <v>29.1</v>
      </c>
      <c r="D17" s="8">
        <v>5</v>
      </c>
    </row>
    <row r="18" spans="1:4" x14ac:dyDescent="0.35">
      <c r="A18" t="s">
        <v>22</v>
      </c>
      <c r="B18" s="43">
        <v>50.5</v>
      </c>
      <c r="C18" s="7">
        <v>18</v>
      </c>
      <c r="D18" s="8">
        <v>4.8</v>
      </c>
    </row>
    <row r="19" spans="1:4" x14ac:dyDescent="0.35">
      <c r="A19" t="s">
        <v>22</v>
      </c>
      <c r="B19" s="43">
        <v>64.099999999999994</v>
      </c>
      <c r="C19" s="7">
        <v>14.5</v>
      </c>
      <c r="D19" s="8">
        <v>3.7</v>
      </c>
    </row>
    <row r="20" spans="1:4" x14ac:dyDescent="0.35">
      <c r="A20" t="s">
        <v>24</v>
      </c>
      <c r="B20" s="43">
        <v>62.8</v>
      </c>
      <c r="C20" s="7">
        <v>25.9</v>
      </c>
      <c r="D20" s="8">
        <v>2.9</v>
      </c>
    </row>
    <row r="21" spans="1:4" x14ac:dyDescent="0.35">
      <c r="A21" t="s">
        <v>24</v>
      </c>
      <c r="B21" s="43">
        <v>45</v>
      </c>
      <c r="C21" s="7">
        <v>15.9</v>
      </c>
      <c r="D21" s="8">
        <v>1.2</v>
      </c>
    </row>
    <row r="22" spans="1:4" x14ac:dyDescent="0.35">
      <c r="A22" t="s">
        <v>24</v>
      </c>
      <c r="B22" s="43">
        <v>47.8</v>
      </c>
      <c r="C22" s="7">
        <v>36.1</v>
      </c>
      <c r="D22" s="8">
        <v>4.0999999999999996</v>
      </c>
    </row>
    <row r="23" spans="1:4" x14ac:dyDescent="0.35">
      <c r="A23" t="s">
        <v>24</v>
      </c>
      <c r="B23" s="43">
        <v>75.599999999999994</v>
      </c>
      <c r="C23" s="7">
        <v>27.7</v>
      </c>
      <c r="D23" s="8">
        <v>6.3</v>
      </c>
    </row>
    <row r="24" spans="1:4" x14ac:dyDescent="0.35">
      <c r="A24" t="s">
        <v>24</v>
      </c>
      <c r="B24" s="43">
        <v>46.6</v>
      </c>
      <c r="C24" s="7">
        <v>46.9</v>
      </c>
      <c r="D24" s="8">
        <v>3.6</v>
      </c>
    </row>
    <row r="25" spans="1:4" x14ac:dyDescent="0.35">
      <c r="A25" t="s">
        <v>24</v>
      </c>
      <c r="B25" s="43">
        <v>50.6</v>
      </c>
      <c r="C25" s="7">
        <v>29.7</v>
      </c>
      <c r="D25" s="8">
        <v>4.7</v>
      </c>
    </row>
    <row r="26" spans="1:4" x14ac:dyDescent="0.35">
      <c r="A26" t="s">
        <v>24</v>
      </c>
      <c r="B26" s="43">
        <v>45.7</v>
      </c>
      <c r="C26" s="7">
        <v>27.6</v>
      </c>
      <c r="D26" s="8">
        <v>6.2</v>
      </c>
    </row>
    <row r="27" spans="1:4" x14ac:dyDescent="0.35">
      <c r="A27" t="s">
        <v>24</v>
      </c>
      <c r="B27" s="43">
        <v>68.400000000000006</v>
      </c>
      <c r="C27" s="7">
        <v>35.299999999999997</v>
      </c>
      <c r="D27" s="8">
        <v>1.9</v>
      </c>
    </row>
    <row r="28" spans="1:4" x14ac:dyDescent="0.35">
      <c r="A28" t="s">
        <v>25</v>
      </c>
      <c r="B28" s="43">
        <v>52.5</v>
      </c>
      <c r="C28" s="7">
        <v>39</v>
      </c>
      <c r="D28" s="8">
        <v>3.1</v>
      </c>
    </row>
    <row r="29" spans="1:4" x14ac:dyDescent="0.35">
      <c r="A29" t="s">
        <v>25</v>
      </c>
      <c r="B29" s="43">
        <v>80</v>
      </c>
      <c r="C29" s="7">
        <v>54.2</v>
      </c>
      <c r="D29" s="8">
        <v>4</v>
      </c>
    </row>
    <row r="30" spans="1:4" x14ac:dyDescent="0.35">
      <c r="A30" t="s">
        <v>25</v>
      </c>
      <c r="B30" s="43">
        <v>54.7</v>
      </c>
      <c r="C30" s="7">
        <v>32.1</v>
      </c>
      <c r="D30" s="8">
        <v>5.7</v>
      </c>
    </row>
    <row r="31" spans="1:4" x14ac:dyDescent="0.35">
      <c r="A31" t="s">
        <v>25</v>
      </c>
      <c r="B31" s="43">
        <v>63.5</v>
      </c>
      <c r="C31" s="7">
        <v>25.6</v>
      </c>
      <c r="D31" s="8">
        <v>3</v>
      </c>
    </row>
    <row r="32" spans="1:4" x14ac:dyDescent="0.35">
      <c r="A32" t="s">
        <v>25</v>
      </c>
      <c r="B32" s="43">
        <v>46.3</v>
      </c>
      <c r="C32" s="7">
        <v>31.8</v>
      </c>
      <c r="D32" s="8">
        <v>7.4</v>
      </c>
    </row>
    <row r="33" spans="1:4" x14ac:dyDescent="0.35">
      <c r="A33" t="s">
        <v>25</v>
      </c>
      <c r="B33" s="43">
        <v>61.5</v>
      </c>
      <c r="C33" s="7">
        <v>16.8</v>
      </c>
      <c r="D33" s="8">
        <v>1.9</v>
      </c>
    </row>
    <row r="34" spans="1:4" x14ac:dyDescent="0.35">
      <c r="A34" t="s">
        <v>25</v>
      </c>
      <c r="B34" s="43">
        <v>62.9</v>
      </c>
      <c r="C34" s="7">
        <v>25.8</v>
      </c>
      <c r="D34" s="8">
        <v>2.4</v>
      </c>
    </row>
    <row r="35" spans="1:4" x14ac:dyDescent="0.35">
      <c r="A35" t="s">
        <v>25</v>
      </c>
      <c r="B35" s="48">
        <v>49.3</v>
      </c>
      <c r="C35" s="49">
        <v>39.4</v>
      </c>
      <c r="D35" s="50">
        <v>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Normality</vt:lpstr>
      <vt:lpstr>Normality 2</vt:lpstr>
      <vt:lpstr>Outliers</vt:lpstr>
      <vt:lpstr>Mult Outliers</vt:lpstr>
      <vt:lpstr>Box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2025-10-26T09:55:24Z</dcterms:created>
  <dcterms:modified xsi:type="dcterms:W3CDTF">2025-10-26T09:58:48Z</dcterms:modified>
</cp:coreProperties>
</file>