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3AE251CB-F51E-43BE-933D-9595CF775B9B}" xr6:coauthVersionLast="47" xr6:coauthVersionMax="47" xr10:uidLastSave="{00000000-0000-0000-0000-000000000000}"/>
  <bookViews>
    <workbookView xWindow="-110" yWindow="-110" windowWidth="19420" windowHeight="10300" xr2:uid="{B1D98DC9-77BE-47B1-A71A-CC5F3B4EB5CC}"/>
  </bookViews>
  <sheets>
    <sheet name="Title" sheetId="2" r:id="rId1"/>
    <sheet name="LDA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3" i="1" l="1" a="1"/>
  <c r="AC15" i="1" s="1"/>
  <c r="F9" i="1" a="1"/>
  <c r="F9" i="1" s="1"/>
  <c r="G5" i="1"/>
  <c r="O10" i="1"/>
  <c r="P9" i="1"/>
  <c r="M9" i="1"/>
  <c r="L9" i="1"/>
  <c r="K9" i="1"/>
  <c r="P8" i="1"/>
  <c r="M8" i="1"/>
  <c r="L8" i="1"/>
  <c r="K8" i="1"/>
  <c r="AB7" i="1"/>
  <c r="P7" i="1"/>
  <c r="M7" i="1"/>
  <c r="L7" i="1"/>
  <c r="K7" i="1"/>
  <c r="AB6" i="1"/>
  <c r="P6" i="1"/>
  <c r="M6" i="1"/>
  <c r="L6" i="1"/>
  <c r="K6" i="1"/>
  <c r="AB5" i="1"/>
  <c r="AB4" i="1"/>
  <c r="AC3" i="1" a="1"/>
  <c r="Y3" i="1"/>
  <c r="Y37" i="1" s="1"/>
  <c r="X3" i="1"/>
  <c r="X37" i="1" s="1"/>
  <c r="W3" i="1"/>
  <c r="W37" i="1" s="1"/>
  <c r="V3" i="1"/>
  <c r="V37" i="1" s="1"/>
  <c r="V3" i="1" a="1"/>
  <c r="G9" i="1" l="1"/>
  <c r="AC16" i="1"/>
  <c r="H9" i="1"/>
  <c r="F10" i="1"/>
  <c r="G10" i="1"/>
  <c r="H10" i="1"/>
  <c r="F11" i="1"/>
  <c r="G11" i="1"/>
  <c r="H11" i="1"/>
  <c r="AC13" i="1"/>
  <c r="AC14" i="1"/>
  <c r="AC17" i="1"/>
  <c r="AF3" i="1"/>
  <c r="AD3" i="1"/>
  <c r="AC3" i="1"/>
  <c r="AE3" i="1"/>
  <c r="F15" i="1" a="1"/>
  <c r="AB14" i="1"/>
  <c r="AB13" i="1"/>
  <c r="AB15" i="1"/>
  <c r="AB16" i="1"/>
  <c r="F15" i="1" l="1"/>
  <c r="H17" i="1"/>
  <c r="F17" i="1"/>
  <c r="H16" i="1"/>
  <c r="G16" i="1"/>
  <c r="F16" i="1"/>
  <c r="H15" i="1"/>
  <c r="G15" i="1"/>
  <c r="G17" i="1"/>
  <c r="L14" i="1" l="1" a="1"/>
  <c r="K14" i="1" a="1"/>
  <c r="K14" i="1" s="1"/>
  <c r="L17" i="1" a="1"/>
  <c r="K17" i="1" a="1"/>
  <c r="K17" i="1" s="1"/>
  <c r="L16" i="1" a="1"/>
  <c r="K16" i="1" a="1"/>
  <c r="K16" i="1" s="1"/>
  <c r="L15" i="1" a="1"/>
  <c r="K15" i="1" a="1"/>
  <c r="K15" i="1" s="1"/>
  <c r="L15" i="1" l="1"/>
  <c r="W31" i="1" s="1"/>
  <c r="N15" i="1"/>
  <c r="M15" i="1"/>
  <c r="M16" i="1"/>
  <c r="L16" i="1"/>
  <c r="X26" i="1" s="1"/>
  <c r="N16" i="1"/>
  <c r="N17" i="1"/>
  <c r="M17" i="1"/>
  <c r="L17" i="1"/>
  <c r="Y33" i="1" s="1"/>
  <c r="M14" i="1"/>
  <c r="L14" i="1"/>
  <c r="V24" i="1" s="1"/>
  <c r="Z24" i="1" s="1"/>
  <c r="N14" i="1"/>
  <c r="Y32" i="1" l="1"/>
  <c r="X24" i="1"/>
  <c r="X35" i="1"/>
  <c r="V32" i="1"/>
  <c r="Z32" i="1" s="1"/>
  <c r="V11" i="1"/>
  <c r="Z11" i="1" s="1"/>
  <c r="W27" i="1"/>
  <c r="W24" i="1"/>
  <c r="W23" i="1"/>
  <c r="W35" i="1"/>
  <c r="Y7" i="1"/>
  <c r="V12" i="1"/>
  <c r="Z12" i="1" s="1"/>
  <c r="V28" i="1"/>
  <c r="Z28" i="1" s="1"/>
  <c r="Y13" i="1"/>
  <c r="X11" i="1"/>
  <c r="V20" i="1"/>
  <c r="Z20" i="1" s="1"/>
  <c r="V8" i="1"/>
  <c r="Z8" i="1" s="1"/>
  <c r="Y6" i="1"/>
  <c r="Y16" i="1"/>
  <c r="X28" i="1"/>
  <c r="W8" i="1"/>
  <c r="V16" i="1"/>
  <c r="Z16" i="1" s="1"/>
  <c r="V29" i="1"/>
  <c r="Z29" i="1" s="1"/>
  <c r="Y29" i="1"/>
  <c r="Y34" i="1"/>
  <c r="X25" i="1"/>
  <c r="X7" i="1"/>
  <c r="W12" i="1"/>
  <c r="V38" i="1"/>
  <c r="V17" i="1"/>
  <c r="Z17" i="1" s="1"/>
  <c r="Y26" i="1"/>
  <c r="Y30" i="1"/>
  <c r="X5" i="1"/>
  <c r="X13" i="1"/>
  <c r="W17" i="1"/>
  <c r="V6" i="1"/>
  <c r="Z6" i="1" s="1"/>
  <c r="V21" i="1"/>
  <c r="Z21" i="1" s="1"/>
  <c r="Y14" i="1"/>
  <c r="Y31" i="1"/>
  <c r="X6" i="1"/>
  <c r="X22" i="1"/>
  <c r="X23" i="1"/>
  <c r="W25" i="1"/>
  <c r="W29" i="1"/>
  <c r="V22" i="1"/>
  <c r="Z22" i="1" s="1"/>
  <c r="V33" i="1"/>
  <c r="Z33" i="1" s="1"/>
  <c r="Y10" i="1"/>
  <c r="Y12" i="1"/>
  <c r="Y28" i="1"/>
  <c r="X14" i="1"/>
  <c r="X31" i="1"/>
  <c r="X8" i="1"/>
  <c r="W5" i="1"/>
  <c r="W38" i="1"/>
  <c r="W39" i="1" s="1"/>
  <c r="W33" i="1"/>
  <c r="V14" i="1"/>
  <c r="Z14" i="1" s="1"/>
  <c r="V18" i="1"/>
  <c r="Z18" i="1" s="1"/>
  <c r="V19" i="1"/>
  <c r="Z19" i="1" s="1"/>
  <c r="Y15" i="1"/>
  <c r="Y20" i="1"/>
  <c r="Y8" i="1"/>
  <c r="X10" i="1"/>
  <c r="X29" i="1"/>
  <c r="X9" i="1"/>
  <c r="W14" i="1"/>
  <c r="W13" i="1"/>
  <c r="W11" i="1"/>
  <c r="V34" i="1"/>
  <c r="Z34" i="1" s="1"/>
  <c r="V27" i="1"/>
  <c r="Z27" i="1" s="1"/>
  <c r="V31" i="1"/>
  <c r="Z31" i="1" s="1"/>
  <c r="Y19" i="1"/>
  <c r="Y23" i="1"/>
  <c r="Y9" i="1"/>
  <c r="X15" i="1"/>
  <c r="X38" i="1"/>
  <c r="X17" i="1"/>
  <c r="W7" i="1"/>
  <c r="W30" i="1"/>
  <c r="W28" i="1"/>
  <c r="V30" i="1"/>
  <c r="Z30" i="1" s="1"/>
  <c r="V7" i="1"/>
  <c r="Z7" i="1" s="1"/>
  <c r="V4" i="1"/>
  <c r="Z4" i="1" s="1"/>
  <c r="Y4" i="1"/>
  <c r="Y35" i="1"/>
  <c r="Y17" i="1"/>
  <c r="X19" i="1"/>
  <c r="X16" i="1"/>
  <c r="X21" i="1"/>
  <c r="W16" i="1"/>
  <c r="W15" i="1"/>
  <c r="W26" i="1"/>
  <c r="V35" i="1"/>
  <c r="Z35" i="1" s="1"/>
  <c r="V25" i="1"/>
  <c r="Z25" i="1" s="1"/>
  <c r="V5" i="1"/>
  <c r="Z5" i="1" s="1"/>
  <c r="Y27" i="1"/>
  <c r="Y38" i="1"/>
  <c r="Y21" i="1"/>
  <c r="X4" i="1"/>
  <c r="X18" i="1"/>
  <c r="X33" i="1"/>
  <c r="W22" i="1"/>
  <c r="W18" i="1"/>
  <c r="W19" i="1"/>
  <c r="Y5" i="1"/>
  <c r="X32" i="1"/>
  <c r="X12" i="1"/>
  <c r="W32" i="1"/>
  <c r="V9" i="1"/>
  <c r="Z9" i="1" s="1"/>
  <c r="Y18" i="1"/>
  <c r="X20" i="1"/>
  <c r="W34" i="1"/>
  <c r="W9" i="1"/>
  <c r="V13" i="1"/>
  <c r="Z13" i="1" s="1"/>
  <c r="Y22" i="1"/>
  <c r="X34" i="1"/>
  <c r="W6" i="1"/>
  <c r="W20" i="1"/>
  <c r="V10" i="1"/>
  <c r="Z10" i="1" s="1"/>
  <c r="Y11" i="1"/>
  <c r="W21" i="1"/>
  <c r="V15" i="1"/>
  <c r="Z15" i="1" s="1"/>
  <c r="V23" i="1"/>
  <c r="Z23" i="1" s="1"/>
  <c r="V26" i="1"/>
  <c r="Z26" i="1" s="1"/>
  <c r="Y24" i="1"/>
  <c r="Y25" i="1"/>
  <c r="X27" i="1"/>
  <c r="X30" i="1"/>
  <c r="W10" i="1"/>
  <c r="W4" i="1"/>
  <c r="X39" i="1" l="1"/>
  <c r="AC7" i="1"/>
  <c r="AF7" i="1"/>
  <c r="AE7" i="1"/>
  <c r="AD7" i="1"/>
  <c r="Y39" i="1"/>
  <c r="AC4" i="1"/>
  <c r="AD4" i="1"/>
  <c r="AF4" i="1"/>
  <c r="AF8" i="1" s="1"/>
  <c r="AE4" i="1"/>
  <c r="AE8" i="1" s="1"/>
  <c r="V39" i="1"/>
  <c r="Z38" i="1"/>
  <c r="AD6" i="1"/>
  <c r="AC6" i="1"/>
  <c r="AE6" i="1"/>
  <c r="AF6" i="1"/>
  <c r="AC5" i="1"/>
  <c r="AD5" i="1"/>
  <c r="AF5" i="1"/>
  <c r="AE5" i="1"/>
  <c r="AD8" i="1" l="1"/>
  <c r="AG4" i="1"/>
  <c r="AC8" i="1"/>
  <c r="AG5" i="1"/>
  <c r="AD14" i="1" s="1"/>
  <c r="AE14" i="1" s="1"/>
  <c r="AF14" i="1" s="1"/>
  <c r="AG6" i="1"/>
  <c r="AD15" i="1" s="1"/>
  <c r="AE15" i="1" s="1"/>
  <c r="AF15" i="1" s="1"/>
  <c r="AG7" i="1"/>
  <c r="AD16" i="1" s="1"/>
  <c r="AE16" i="1" s="1"/>
  <c r="AF16" i="1" s="1"/>
  <c r="AD13" i="1" l="1"/>
  <c r="AG8" i="1"/>
  <c r="AD17" i="1" l="1"/>
  <c r="AE17" i="1" s="1"/>
  <c r="AF17" i="1" s="1"/>
  <c r="AE13" i="1"/>
  <c r="AF13" i="1" s="1"/>
</calcChain>
</file>

<file path=xl/sharedStrings.xml><?xml version="1.0" encoding="utf-8"?>
<sst xmlns="http://schemas.openxmlformats.org/spreadsheetml/2006/main" count="112" uniqueCount="29">
  <si>
    <t>Linear Discriminant Analysis</t>
  </si>
  <si>
    <t>Predictions</t>
  </si>
  <si>
    <t>Classification (Confusion) Table</t>
  </si>
  <si>
    <t>yield</t>
  </si>
  <si>
    <t>water</t>
  </si>
  <si>
    <t>herbicide</t>
  </si>
  <si>
    <t>Box's Test</t>
  </si>
  <si>
    <t>Means</t>
  </si>
  <si>
    <t>Prior probabilities</t>
  </si>
  <si>
    <t>category</t>
  </si>
  <si>
    <t>loam</t>
  </si>
  <si>
    <t>p-value</t>
  </si>
  <si>
    <t>π</t>
  </si>
  <si>
    <t>LN(π)</t>
  </si>
  <si>
    <t>Pooled covariance matrix S</t>
  </si>
  <si>
    <t>sandy</t>
  </si>
  <si>
    <t>salty</t>
  </si>
  <si>
    <t>clay</t>
  </si>
  <si>
    <t>Misclassification probabilities</t>
  </si>
  <si>
    <t>Discriminant function (coefficients)</t>
  </si>
  <si>
    <t>correct</t>
  </si>
  <si>
    <t>total</t>
  </si>
  <si>
    <t>% correct</t>
  </si>
  <si>
    <t>% missed</t>
  </si>
  <si>
    <t>Inverse of S</t>
  </si>
  <si>
    <t>constant</t>
  </si>
  <si>
    <t>Real Statistics Using Excel</t>
  </si>
  <si>
    <t>Updated</t>
  </si>
  <si>
    <t>Copyright © 2013 - 2025 Charles Zaiontz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</si>
</sst>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0" fillId="0" borderId="1" xfId="0" applyNumberFormat="1" applyBorder="1"/>
    <xf numFmtId="164" fontId="0" fillId="0" borderId="2" xfId="0" applyNumberFormat="1" applyBorder="1"/>
    <xf numFmtId="164" fontId="0" fillId="0" borderId="3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 applyAlignment="1">
      <alignment horizontal="center"/>
    </xf>
    <xf numFmtId="164" fontId="0" fillId="0" borderId="5" xfId="0" applyNumberFormat="1" applyBorder="1"/>
    <xf numFmtId="164" fontId="0" fillId="0" borderId="0" xfId="0" applyNumberFormat="1"/>
    <xf numFmtId="164" fontId="0" fillId="0" borderId="6" xfId="0" applyNumberFormat="1" applyBorder="1"/>
    <xf numFmtId="0" fontId="0" fillId="0" borderId="7" xfId="0" applyBorder="1"/>
    <xf numFmtId="0" fontId="3" fillId="0" borderId="0" xfId="0" applyFont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165" fontId="0" fillId="0" borderId="2" xfId="1" applyNumberFormat="1" applyFont="1" applyBorder="1"/>
    <xf numFmtId="165" fontId="0" fillId="0" borderId="3" xfId="1" applyNumberFormat="1" applyFont="1" applyBorder="1"/>
    <xf numFmtId="165" fontId="0" fillId="0" borderId="0" xfId="1" applyNumberFormat="1" applyFont="1" applyBorder="1"/>
    <xf numFmtId="165" fontId="0" fillId="0" borderId="6" xfId="1" applyNumberFormat="1" applyFont="1" applyBorder="1"/>
    <xf numFmtId="165" fontId="0" fillId="0" borderId="10" xfId="1" applyNumberFormat="1" applyFont="1" applyBorder="1"/>
    <xf numFmtId="165" fontId="0" fillId="0" borderId="11" xfId="1" applyNumberFormat="1" applyFont="1" applyBorder="1"/>
    <xf numFmtId="165" fontId="0" fillId="0" borderId="0" xfId="1" applyNumberFormat="1" applyFont="1"/>
    <xf numFmtId="164" fontId="0" fillId="0" borderId="9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0" fontId="0" fillId="0" borderId="12" xfId="0" applyBorder="1" applyAlignment="1">
      <alignment horizontal="center"/>
    </xf>
    <xf numFmtId="164" fontId="0" fillId="0" borderId="13" xfId="0" applyNumberFormat="1" applyBorder="1"/>
    <xf numFmtId="164" fontId="0" fillId="0" borderId="14" xfId="0" applyNumberFormat="1" applyBorder="1"/>
    <xf numFmtId="0" fontId="0" fillId="0" borderId="15" xfId="0" applyBorder="1" applyAlignment="1">
      <alignment horizontal="center"/>
    </xf>
    <xf numFmtId="165" fontId="0" fillId="0" borderId="9" xfId="1" applyNumberFormat="1" applyFont="1" applyBorder="1"/>
    <xf numFmtId="165" fontId="0" fillId="0" borderId="0" xfId="0" applyNumberFormat="1"/>
    <xf numFmtId="15" fontId="0" fillId="0" borderId="0" xfId="0" applyNumberForma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3C23D-0E23-42D9-84E0-05F033F5FB25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26</v>
      </c>
    </row>
    <row r="2" spans="1:2" x14ac:dyDescent="0.35">
      <c r="A2" t="s">
        <v>0</v>
      </c>
    </row>
    <row r="4" spans="1:2" x14ac:dyDescent="0.35">
      <c r="A4" t="s">
        <v>27</v>
      </c>
      <c r="B4" s="39">
        <v>45957</v>
      </c>
    </row>
    <row r="6" spans="1:2" x14ac:dyDescent="0.35">
      <c r="A6" s="40" t="s">
        <v>28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0A6E17-762C-4735-8637-548E400650ED}">
  <dimension ref="A1:AG39"/>
  <sheetViews>
    <sheetView workbookViewId="0"/>
  </sheetViews>
  <sheetFormatPr defaultRowHeight="14.5" x14ac:dyDescent="0.35"/>
  <cols>
    <col min="2" max="4" width="9.1796875" customWidth="1"/>
    <col min="5" max="5" width="2.81640625" customWidth="1"/>
    <col min="9" max="9" width="3.81640625" customWidth="1"/>
    <col min="18" max="18" width="9.1796875" customWidth="1"/>
    <col min="22" max="25" width="9.1796875" customWidth="1"/>
    <col min="27" max="27" width="3.81640625" customWidth="1"/>
    <col min="28" max="28" width="6.81640625" customWidth="1"/>
    <col min="33" max="33" width="6" customWidth="1"/>
  </cols>
  <sheetData>
    <row r="1" spans="1:33" x14ac:dyDescent="0.35">
      <c r="A1" s="1" t="s">
        <v>0</v>
      </c>
      <c r="R1" t="s">
        <v>1</v>
      </c>
      <c r="AB1" t="s">
        <v>2</v>
      </c>
    </row>
    <row r="3" spans="1:33" x14ac:dyDescent="0.35">
      <c r="B3" s="2" t="s">
        <v>3</v>
      </c>
      <c r="C3" s="2" t="s">
        <v>4</v>
      </c>
      <c r="D3" s="2" t="s">
        <v>5</v>
      </c>
      <c r="F3" s="3" t="s">
        <v>6</v>
      </c>
      <c r="J3" t="s">
        <v>7</v>
      </c>
      <c r="O3" t="s">
        <v>8</v>
      </c>
      <c r="S3" s="4" t="s">
        <v>3</v>
      </c>
      <c r="T3" s="4" t="s">
        <v>4</v>
      </c>
      <c r="U3" s="4" t="s">
        <v>5</v>
      </c>
      <c r="V3" s="4" t="str">
        <f t="array" ref="V3:Y3">TRANSPOSE(J14:J17)</f>
        <v>loam</v>
      </c>
      <c r="W3" s="4" t="str">
        <v>sandy</v>
      </c>
      <c r="X3" s="4" t="str">
        <v>salty</v>
      </c>
      <c r="Y3" s="4" t="str">
        <v>clay</v>
      </c>
      <c r="Z3" t="s">
        <v>9</v>
      </c>
      <c r="AC3" s="4" t="str">
        <f t="array" ref="AC3:AF3">TRANSPOSE(J14:J17)</f>
        <v>loam</v>
      </c>
      <c r="AD3" s="4" t="str">
        <v>sandy</v>
      </c>
      <c r="AE3" s="4" t="str">
        <v>salty</v>
      </c>
      <c r="AF3" s="4" t="str">
        <v>clay</v>
      </c>
    </row>
    <row r="4" spans="1:33" x14ac:dyDescent="0.35">
      <c r="A4" t="s">
        <v>10</v>
      </c>
      <c r="B4" s="5">
        <v>76.7</v>
      </c>
      <c r="C4" s="6">
        <v>29.5</v>
      </c>
      <c r="D4" s="7">
        <v>7.5</v>
      </c>
      <c r="R4" t="s">
        <v>10</v>
      </c>
      <c r="S4" s="5">
        <v>76.7</v>
      </c>
      <c r="T4" s="6">
        <v>29.5</v>
      </c>
      <c r="U4" s="7">
        <v>7.5</v>
      </c>
      <c r="V4" s="8" t="e">
        <f t="shared" ref="V4:V35" ca="1" si="0">$K$14+SUMPRODUCT(S4:U4,$L$14:$N$14)+$P$6</f>
        <v>#NAME?</v>
      </c>
      <c r="W4" s="9" t="e">
        <f t="shared" ref="W4:W35" ca="1" si="1">$K$15+SUMPRODUCT(S4:U4,$L$15:$N$15)+$P$7</f>
        <v>#NAME?</v>
      </c>
      <c r="X4" s="9" t="e">
        <f t="shared" ref="X4:X35" ca="1" si="2">$K$16+SUMPRODUCT(S4:U4,$L$16:$N$16)+$P$8</f>
        <v>#NAME?</v>
      </c>
      <c r="Y4" s="10" t="e">
        <f t="shared" ref="Y4:Y35" ca="1" si="3">$K$17+SUMPRODUCT(S4:U4,$L$17:$N$17)+$P$9</f>
        <v>#NAME?</v>
      </c>
      <c r="Z4" s="11" t="e">
        <f ca="1">INDEX($V$3:$Y$3,,MATCH(MAX(V4:Y4),V4:Y4,0))</f>
        <v>#NAME?</v>
      </c>
      <c r="AB4" t="str">
        <f>J6</f>
        <v>loam</v>
      </c>
      <c r="AC4" s="8">
        <f ca="1">COUNTIFS($R$4:$R$35,$AB4,$Z$4:$Z$35,AC$3)</f>
        <v>0</v>
      </c>
      <c r="AD4" s="9">
        <f t="shared" ref="AD4:AF7" ca="1" si="4">COUNTIFS($R$4:$R$35,$AB4,$Z$4:$Z$35,AD$3)</f>
        <v>0</v>
      </c>
      <c r="AE4" s="9">
        <f t="shared" ca="1" si="4"/>
        <v>0</v>
      </c>
      <c r="AF4" s="10">
        <f t="shared" ca="1" si="4"/>
        <v>0</v>
      </c>
      <c r="AG4">
        <f ca="1">SUM(AC4:AF4)</f>
        <v>0</v>
      </c>
    </row>
    <row r="5" spans="1:33" x14ac:dyDescent="0.35">
      <c r="A5" t="s">
        <v>10</v>
      </c>
      <c r="B5" s="12">
        <v>60.5</v>
      </c>
      <c r="C5" s="13">
        <v>32.1</v>
      </c>
      <c r="D5" s="14">
        <v>6.3</v>
      </c>
      <c r="F5" t="s">
        <v>11</v>
      </c>
      <c r="G5" s="15" t="e">
        <f ca="1">BOXTEST(A4:D35)</f>
        <v>#NAME?</v>
      </c>
      <c r="K5" s="4" t="s">
        <v>3</v>
      </c>
      <c r="L5" s="4" t="s">
        <v>4</v>
      </c>
      <c r="M5" s="4" t="s">
        <v>5</v>
      </c>
      <c r="O5" s="16" t="s">
        <v>12</v>
      </c>
      <c r="P5" s="4" t="s">
        <v>13</v>
      </c>
      <c r="R5" t="s">
        <v>10</v>
      </c>
      <c r="S5" s="12">
        <v>60.5</v>
      </c>
      <c r="T5" s="13">
        <v>32.1</v>
      </c>
      <c r="U5" s="14">
        <v>6.3</v>
      </c>
      <c r="V5" s="17" t="e">
        <f t="shared" ca="1" si="0"/>
        <v>#NAME?</v>
      </c>
      <c r="W5" t="e">
        <f t="shared" ca="1" si="1"/>
        <v>#NAME?</v>
      </c>
      <c r="X5" t="e">
        <f t="shared" ca="1" si="2"/>
        <v>#NAME?</v>
      </c>
      <c r="Y5" s="18" t="e">
        <f t="shared" ca="1" si="3"/>
        <v>#NAME?</v>
      </c>
      <c r="Z5" s="19" t="e">
        <f t="shared" ref="Z5:Z35" ca="1" si="5">INDEX($V$3:$Y$3,,MATCH(MAX(V5:Y5),V5:Y5,0))</f>
        <v>#NAME?</v>
      </c>
      <c r="AB5" t="str">
        <f>J7</f>
        <v>sandy</v>
      </c>
      <c r="AC5" s="17">
        <f t="shared" ref="AC5:AC7" ca="1" si="6">COUNTIFS($R$4:$R$35,$AB5,$Z$4:$Z$35,AC$3)</f>
        <v>0</v>
      </c>
      <c r="AD5">
        <f t="shared" ca="1" si="4"/>
        <v>0</v>
      </c>
      <c r="AE5">
        <f t="shared" ca="1" si="4"/>
        <v>0</v>
      </c>
      <c r="AF5" s="18">
        <f t="shared" ca="1" si="4"/>
        <v>0</v>
      </c>
      <c r="AG5">
        <f t="shared" ref="AG5:AG7" ca="1" si="7">SUM(AC5:AF5)</f>
        <v>0</v>
      </c>
    </row>
    <row r="6" spans="1:33" x14ac:dyDescent="0.35">
      <c r="A6" t="s">
        <v>10</v>
      </c>
      <c r="B6" s="12">
        <v>96.1</v>
      </c>
      <c r="C6" s="13">
        <v>40.700000000000003</v>
      </c>
      <c r="D6" s="14">
        <v>4.2</v>
      </c>
      <c r="J6" t="s">
        <v>10</v>
      </c>
      <c r="K6" s="8">
        <f t="shared" ref="K6:M9" si="8">AVERAGEIF($A$4:$A$35,$J6,B$4:B$35)</f>
        <v>69.712500000000006</v>
      </c>
      <c r="L6" s="9">
        <f t="shared" si="8"/>
        <v>32.737499999999997</v>
      </c>
      <c r="M6" s="10">
        <f t="shared" si="8"/>
        <v>6.3874999999999984</v>
      </c>
      <c r="O6" s="8">
        <v>0.25</v>
      </c>
      <c r="P6" s="10">
        <f>LN(O6)</f>
        <v>-1.3862943611198906</v>
      </c>
      <c r="R6" t="s">
        <v>10</v>
      </c>
      <c r="S6" s="12">
        <v>96.1</v>
      </c>
      <c r="T6" s="13">
        <v>40.700000000000003</v>
      </c>
      <c r="U6" s="14">
        <v>4.2</v>
      </c>
      <c r="V6" s="17" t="e">
        <f t="shared" ca="1" si="0"/>
        <v>#NAME?</v>
      </c>
      <c r="W6" t="e">
        <f t="shared" ca="1" si="1"/>
        <v>#NAME?</v>
      </c>
      <c r="X6" t="e">
        <f t="shared" ca="1" si="2"/>
        <v>#NAME?</v>
      </c>
      <c r="Y6" s="18" t="e">
        <f t="shared" ca="1" si="3"/>
        <v>#NAME?</v>
      </c>
      <c r="Z6" s="19" t="e">
        <f t="shared" ca="1" si="5"/>
        <v>#NAME?</v>
      </c>
      <c r="AB6" t="str">
        <f>J8</f>
        <v>salty</v>
      </c>
      <c r="AC6" s="17">
        <f t="shared" ca="1" si="6"/>
        <v>0</v>
      </c>
      <c r="AD6">
        <f t="shared" ca="1" si="4"/>
        <v>0</v>
      </c>
      <c r="AE6">
        <f t="shared" ca="1" si="4"/>
        <v>0</v>
      </c>
      <c r="AF6" s="18">
        <f t="shared" ca="1" si="4"/>
        <v>0</v>
      </c>
      <c r="AG6">
        <f t="shared" ca="1" si="7"/>
        <v>0</v>
      </c>
    </row>
    <row r="7" spans="1:33" x14ac:dyDescent="0.35">
      <c r="A7" t="s">
        <v>10</v>
      </c>
      <c r="B7" s="12">
        <v>88.1</v>
      </c>
      <c r="C7" s="13">
        <v>45.1</v>
      </c>
      <c r="D7" s="14">
        <v>4.9000000000000004</v>
      </c>
      <c r="F7" t="s">
        <v>14</v>
      </c>
      <c r="J7" t="s">
        <v>15</v>
      </c>
      <c r="K7" s="17">
        <f t="shared" si="8"/>
        <v>62.575000000000003</v>
      </c>
      <c r="L7">
        <f t="shared" si="8"/>
        <v>28.2</v>
      </c>
      <c r="M7" s="18">
        <f t="shared" si="8"/>
        <v>4.3500000000000005</v>
      </c>
      <c r="O7" s="17">
        <v>0.25</v>
      </c>
      <c r="P7" s="18">
        <f t="shared" ref="P7:P9" si="9">LN(O7)</f>
        <v>-1.3862943611198906</v>
      </c>
      <c r="R7" t="s">
        <v>10</v>
      </c>
      <c r="S7" s="12">
        <v>88.1</v>
      </c>
      <c r="T7" s="13">
        <v>45.1</v>
      </c>
      <c r="U7" s="14">
        <v>4.9000000000000004</v>
      </c>
      <c r="V7" s="17" t="e">
        <f t="shared" ca="1" si="0"/>
        <v>#NAME?</v>
      </c>
      <c r="W7" t="e">
        <f t="shared" ca="1" si="1"/>
        <v>#NAME?</v>
      </c>
      <c r="X7" t="e">
        <f t="shared" ca="1" si="2"/>
        <v>#NAME?</v>
      </c>
      <c r="Y7" s="18" t="e">
        <f t="shared" ca="1" si="3"/>
        <v>#NAME?</v>
      </c>
      <c r="Z7" s="19" t="e">
        <f t="shared" ca="1" si="5"/>
        <v>#NAME?</v>
      </c>
      <c r="AB7" t="str">
        <f>J9</f>
        <v>clay</v>
      </c>
      <c r="AC7" s="20">
        <f t="shared" ca="1" si="6"/>
        <v>0</v>
      </c>
      <c r="AD7" s="21">
        <f t="shared" ca="1" si="4"/>
        <v>0</v>
      </c>
      <c r="AE7" s="21">
        <f t="shared" ca="1" si="4"/>
        <v>0</v>
      </c>
      <c r="AF7" s="22">
        <f t="shared" ca="1" si="4"/>
        <v>0</v>
      </c>
      <c r="AG7">
        <f t="shared" ca="1" si="7"/>
        <v>0</v>
      </c>
    </row>
    <row r="8" spans="1:33" x14ac:dyDescent="0.35">
      <c r="A8" t="s">
        <v>10</v>
      </c>
      <c r="B8" s="12">
        <v>50.2</v>
      </c>
      <c r="C8" s="13">
        <v>34.1</v>
      </c>
      <c r="D8" s="14">
        <v>11.7</v>
      </c>
      <c r="J8" t="s">
        <v>16</v>
      </c>
      <c r="K8" s="17">
        <f t="shared" si="8"/>
        <v>55.3125</v>
      </c>
      <c r="L8">
        <f t="shared" si="8"/>
        <v>30.637499999999996</v>
      </c>
      <c r="M8" s="18">
        <f t="shared" si="8"/>
        <v>3.8624999999999998</v>
      </c>
      <c r="O8" s="17">
        <v>0.25</v>
      </c>
      <c r="P8" s="18">
        <f t="shared" si="9"/>
        <v>-1.3862943611198906</v>
      </c>
      <c r="R8" t="s">
        <v>10</v>
      </c>
      <c r="S8" s="12">
        <v>50.2</v>
      </c>
      <c r="T8" s="13">
        <v>34.1</v>
      </c>
      <c r="U8" s="14">
        <v>11.7</v>
      </c>
      <c r="V8" s="17" t="e">
        <f t="shared" ca="1" si="0"/>
        <v>#NAME?</v>
      </c>
      <c r="W8" t="e">
        <f t="shared" ca="1" si="1"/>
        <v>#NAME?</v>
      </c>
      <c r="X8" t="e">
        <f t="shared" ca="1" si="2"/>
        <v>#NAME?</v>
      </c>
      <c r="Y8" s="18" t="e">
        <f t="shared" ca="1" si="3"/>
        <v>#NAME?</v>
      </c>
      <c r="Z8" s="19" t="e">
        <f t="shared" ca="1" si="5"/>
        <v>#NAME?</v>
      </c>
      <c r="AC8">
        <f ca="1">SUM(AC4:AC7)</f>
        <v>0</v>
      </c>
      <c r="AD8">
        <f t="shared" ref="AD8:AG8" ca="1" si="10">SUM(AD4:AD7)</f>
        <v>0</v>
      </c>
      <c r="AE8">
        <f t="shared" ca="1" si="10"/>
        <v>0</v>
      </c>
      <c r="AF8">
        <f t="shared" ca="1" si="10"/>
        <v>0</v>
      </c>
      <c r="AG8">
        <f t="shared" ca="1" si="10"/>
        <v>0</v>
      </c>
    </row>
    <row r="9" spans="1:33" x14ac:dyDescent="0.35">
      <c r="A9" t="s">
        <v>10</v>
      </c>
      <c r="B9" s="12">
        <v>55</v>
      </c>
      <c r="C9" s="13">
        <v>31.1</v>
      </c>
      <c r="D9" s="14">
        <v>6.9</v>
      </c>
      <c r="F9" s="8" t="e">
        <f t="array" aca="1" ref="F9:H11" ca="1">COVPooled(A4:D35)</f>
        <v>#NAME?</v>
      </c>
      <c r="G9" s="9" t="e">
        <f ca="1"/>
        <v>#NAME?</v>
      </c>
      <c r="H9" s="10" t="e">
        <f ca="1"/>
        <v>#NAME?</v>
      </c>
      <c r="J9" t="s">
        <v>17</v>
      </c>
      <c r="K9" s="20">
        <f t="shared" si="8"/>
        <v>58.837499999999999</v>
      </c>
      <c r="L9" s="21">
        <f t="shared" si="8"/>
        <v>33.087500000000006</v>
      </c>
      <c r="M9" s="22">
        <f t="shared" si="8"/>
        <v>4.0875000000000004</v>
      </c>
      <c r="O9" s="20">
        <v>0.25</v>
      </c>
      <c r="P9" s="22">
        <f t="shared" si="9"/>
        <v>-1.3862943611198906</v>
      </c>
      <c r="R9" t="s">
        <v>10</v>
      </c>
      <c r="S9" s="12">
        <v>55</v>
      </c>
      <c r="T9" s="13">
        <v>31.1</v>
      </c>
      <c r="U9" s="14">
        <v>6.9</v>
      </c>
      <c r="V9" s="17" t="e">
        <f t="shared" ca="1" si="0"/>
        <v>#NAME?</v>
      </c>
      <c r="W9" t="e">
        <f t="shared" ca="1" si="1"/>
        <v>#NAME?</v>
      </c>
      <c r="X9" t="e">
        <f t="shared" ca="1" si="2"/>
        <v>#NAME?</v>
      </c>
      <c r="Y9" s="18" t="e">
        <f t="shared" ca="1" si="3"/>
        <v>#NAME?</v>
      </c>
      <c r="Z9" s="19" t="e">
        <f t="shared" ca="1" si="5"/>
        <v>#NAME?</v>
      </c>
    </row>
    <row r="10" spans="1:33" x14ac:dyDescent="0.35">
      <c r="A10" t="s">
        <v>10</v>
      </c>
      <c r="B10" s="12">
        <v>65.400000000000006</v>
      </c>
      <c r="C10" s="13">
        <v>21.6</v>
      </c>
      <c r="D10" s="14">
        <v>4.3</v>
      </c>
      <c r="F10" s="17" t="e">
        <f ca="1"/>
        <v>#NAME?</v>
      </c>
      <c r="G10" t="e">
        <f ca="1"/>
        <v>#NAME?</v>
      </c>
      <c r="H10" s="18" t="e">
        <f ca="1"/>
        <v>#NAME?</v>
      </c>
      <c r="O10">
        <f>SUM(O6:O9)</f>
        <v>1</v>
      </c>
      <c r="R10" t="s">
        <v>10</v>
      </c>
      <c r="S10" s="12">
        <v>65.400000000000006</v>
      </c>
      <c r="T10" s="13">
        <v>21.6</v>
      </c>
      <c r="U10" s="14">
        <v>4.3</v>
      </c>
      <c r="V10" s="17" t="e">
        <f t="shared" ca="1" si="0"/>
        <v>#NAME?</v>
      </c>
      <c r="W10" t="e">
        <f t="shared" ca="1" si="1"/>
        <v>#NAME?</v>
      </c>
      <c r="X10" t="e">
        <f t="shared" ca="1" si="2"/>
        <v>#NAME?</v>
      </c>
      <c r="Y10" s="18" t="e">
        <f t="shared" ca="1" si="3"/>
        <v>#NAME?</v>
      </c>
      <c r="Z10" s="19" t="e">
        <f t="shared" ca="1" si="5"/>
        <v>#NAME?</v>
      </c>
      <c r="AB10" t="s">
        <v>18</v>
      </c>
    </row>
    <row r="11" spans="1:33" x14ac:dyDescent="0.35">
      <c r="A11" t="s">
        <v>10</v>
      </c>
      <c r="B11" s="12">
        <v>65.7</v>
      </c>
      <c r="C11" s="13">
        <v>27.7</v>
      </c>
      <c r="D11" s="14">
        <v>5.3</v>
      </c>
      <c r="F11" s="20" t="e">
        <f ca="1"/>
        <v>#NAME?</v>
      </c>
      <c r="G11" s="21" t="e">
        <f ca="1"/>
        <v>#NAME?</v>
      </c>
      <c r="H11" s="22" t="e">
        <f ca="1"/>
        <v>#NAME?</v>
      </c>
      <c r="J11" t="s">
        <v>19</v>
      </c>
      <c r="R11" t="s">
        <v>10</v>
      </c>
      <c r="S11" s="12">
        <v>65.7</v>
      </c>
      <c r="T11" s="13">
        <v>27.7</v>
      </c>
      <c r="U11" s="14">
        <v>5.3</v>
      </c>
      <c r="V11" s="17" t="e">
        <f t="shared" ca="1" si="0"/>
        <v>#NAME?</v>
      </c>
      <c r="W11" t="e">
        <f t="shared" ca="1" si="1"/>
        <v>#NAME?</v>
      </c>
      <c r="X11" t="e">
        <f t="shared" ca="1" si="2"/>
        <v>#NAME?</v>
      </c>
      <c r="Y11" s="18" t="e">
        <f t="shared" ca="1" si="3"/>
        <v>#NAME?</v>
      </c>
      <c r="Z11" s="19" t="e">
        <f t="shared" ca="1" si="5"/>
        <v>#NAME?</v>
      </c>
    </row>
    <row r="12" spans="1:33" x14ac:dyDescent="0.35">
      <c r="A12" t="s">
        <v>15</v>
      </c>
      <c r="B12" s="12">
        <v>67.3</v>
      </c>
      <c r="C12" s="13">
        <v>48.3</v>
      </c>
      <c r="D12" s="14">
        <v>5.5</v>
      </c>
      <c r="R12" t="s">
        <v>15</v>
      </c>
      <c r="S12" s="12">
        <v>67.3</v>
      </c>
      <c r="T12" s="13">
        <v>48.3</v>
      </c>
      <c r="U12" s="14">
        <v>5.5</v>
      </c>
      <c r="V12" s="17" t="e">
        <f t="shared" ca="1" si="0"/>
        <v>#NAME?</v>
      </c>
      <c r="W12" t="e">
        <f t="shared" ca="1" si="1"/>
        <v>#NAME?</v>
      </c>
      <c r="X12" t="e">
        <f t="shared" ca="1" si="2"/>
        <v>#NAME?</v>
      </c>
      <c r="Y12" s="18" t="e">
        <f t="shared" ca="1" si="3"/>
        <v>#NAME?</v>
      </c>
      <c r="Z12" s="19" t="e">
        <f t="shared" ca="1" si="5"/>
        <v>#NAME?</v>
      </c>
      <c r="AC12" s="4" t="s">
        <v>20</v>
      </c>
      <c r="AD12" s="4" t="s">
        <v>21</v>
      </c>
      <c r="AE12" s="4" t="s">
        <v>22</v>
      </c>
      <c r="AF12" s="4" t="s">
        <v>23</v>
      </c>
    </row>
    <row r="13" spans="1:33" x14ac:dyDescent="0.35">
      <c r="A13" t="s">
        <v>15</v>
      </c>
      <c r="B13" s="12">
        <v>61.3</v>
      </c>
      <c r="C13" s="13">
        <v>28.9</v>
      </c>
      <c r="D13" s="14">
        <v>6.9</v>
      </c>
      <c r="F13" t="s">
        <v>24</v>
      </c>
      <c r="K13" s="4" t="s">
        <v>25</v>
      </c>
      <c r="L13" s="4" t="s">
        <v>3</v>
      </c>
      <c r="M13" s="4" t="s">
        <v>4</v>
      </c>
      <c r="N13" s="4" t="s">
        <v>5</v>
      </c>
      <c r="R13" t="s">
        <v>15</v>
      </c>
      <c r="S13" s="12">
        <v>61.3</v>
      </c>
      <c r="T13" s="13">
        <v>28.9</v>
      </c>
      <c r="U13" s="14">
        <v>6.9</v>
      </c>
      <c r="V13" s="17" t="e">
        <f t="shared" ca="1" si="0"/>
        <v>#NAME?</v>
      </c>
      <c r="W13" t="e">
        <f t="shared" ca="1" si="1"/>
        <v>#NAME?</v>
      </c>
      <c r="X13" t="e">
        <f t="shared" ca="1" si="2"/>
        <v>#NAME?</v>
      </c>
      <c r="Y13" s="18" t="e">
        <f t="shared" ca="1" si="3"/>
        <v>#NAME?</v>
      </c>
      <c r="Z13" s="19" t="e">
        <f t="shared" ca="1" si="5"/>
        <v>#NAME?</v>
      </c>
      <c r="AB13" t="str">
        <f>AB4</f>
        <v>loam</v>
      </c>
      <c r="AC13" s="8" t="e">
        <f t="array" aca="1" ref="AC13:AC16" ca="1">DIAG(AC4:AF7)</f>
        <v>#NAME?</v>
      </c>
      <c r="AD13" s="9">
        <f ca="1">AG4</f>
        <v>0</v>
      </c>
      <c r="AE13" s="23" t="e">
        <f ca="1">AC13/AD13</f>
        <v>#NAME?</v>
      </c>
      <c r="AF13" s="24" t="e">
        <f ca="1">1-AE13</f>
        <v>#NAME?</v>
      </c>
    </row>
    <row r="14" spans="1:33" x14ac:dyDescent="0.35">
      <c r="A14" t="s">
        <v>15</v>
      </c>
      <c r="B14" s="12">
        <v>58.2</v>
      </c>
      <c r="C14" s="13">
        <v>42.5</v>
      </c>
      <c r="D14" s="14">
        <v>4.8</v>
      </c>
      <c r="J14" t="s">
        <v>10</v>
      </c>
      <c r="K14" s="8" t="e">
        <f t="array" aca="1" ref="K14" ca="1">-0.5*MMULT(K6:M6,MMULT($F$15:$H$17,TRANSPOSE(K6:M6)))</f>
        <v>#NAME?</v>
      </c>
      <c r="L14" s="9" t="e">
        <f t="array" aca="1" ref="L14:N14" ca="1">MMULT(K6:M6,$F$15:$H$17)</f>
        <v>#NAME?</v>
      </c>
      <c r="M14" s="9" t="e">
        <f ca="1"/>
        <v>#NAME?</v>
      </c>
      <c r="N14" s="10" t="e">
        <f ca="1"/>
        <v>#NAME?</v>
      </c>
      <c r="R14" t="s">
        <v>15</v>
      </c>
      <c r="S14" s="12">
        <v>58.2</v>
      </c>
      <c r="T14" s="13">
        <v>42.5</v>
      </c>
      <c r="U14" s="14">
        <v>4.8</v>
      </c>
      <c r="V14" s="17" t="e">
        <f t="shared" ca="1" si="0"/>
        <v>#NAME?</v>
      </c>
      <c r="W14" t="e">
        <f t="shared" ca="1" si="1"/>
        <v>#NAME?</v>
      </c>
      <c r="X14" t="e">
        <f t="shared" ca="1" si="2"/>
        <v>#NAME?</v>
      </c>
      <c r="Y14" s="18" t="e">
        <f t="shared" ca="1" si="3"/>
        <v>#NAME?</v>
      </c>
      <c r="Z14" s="19" t="e">
        <f t="shared" ca="1" si="5"/>
        <v>#NAME?</v>
      </c>
      <c r="AB14" t="str">
        <f t="shared" ref="AB14:AB16" si="11">AB5</f>
        <v>sandy</v>
      </c>
      <c r="AC14" s="17" t="e">
        <f ca="1"/>
        <v>#NAME?</v>
      </c>
      <c r="AD14">
        <f t="shared" ref="AD14:AD16" ca="1" si="12">AG5</f>
        <v>0</v>
      </c>
      <c r="AE14" s="25" t="e">
        <f t="shared" ref="AE14:AE17" ca="1" si="13">AC14/AD14</f>
        <v>#NAME?</v>
      </c>
      <c r="AF14" s="26" t="e">
        <f t="shared" ref="AF14:AF17" ca="1" si="14">1-AE14</f>
        <v>#NAME?</v>
      </c>
    </row>
    <row r="15" spans="1:33" x14ac:dyDescent="0.35">
      <c r="A15" t="s">
        <v>15</v>
      </c>
      <c r="B15" s="12">
        <v>76.900000000000006</v>
      </c>
      <c r="C15" s="13">
        <v>20.399999999999999</v>
      </c>
      <c r="D15" s="14">
        <v>3</v>
      </c>
      <c r="F15" s="8" t="e">
        <f t="array" aca="1" ref="F15:H17" ca="1">MINVERSE(F9:H11)</f>
        <v>#NAME?</v>
      </c>
      <c r="G15" s="9" t="e">
        <f ca="1"/>
        <v>#NAME?</v>
      </c>
      <c r="H15" s="10" t="e">
        <f ca="1"/>
        <v>#NAME?</v>
      </c>
      <c r="J15" t="s">
        <v>15</v>
      </c>
      <c r="K15" s="17" t="e">
        <f t="array" aca="1" ref="K15" ca="1">-0.5*MMULT(K7:M7,MMULT($F$15:$H$17,TRANSPOSE(K7:M7)))</f>
        <v>#NAME?</v>
      </c>
      <c r="L15" t="e">
        <f t="array" aca="1" ref="L15:N15" ca="1">MMULT(K7:M7,$F$15:$H$17)</f>
        <v>#NAME?</v>
      </c>
      <c r="M15" t="e">
        <f ca="1"/>
        <v>#NAME?</v>
      </c>
      <c r="N15" s="18" t="e">
        <f ca="1"/>
        <v>#NAME?</v>
      </c>
      <c r="R15" t="s">
        <v>15</v>
      </c>
      <c r="S15" s="12">
        <v>76.900000000000006</v>
      </c>
      <c r="T15" s="13">
        <v>20.399999999999999</v>
      </c>
      <c r="U15" s="14">
        <v>3</v>
      </c>
      <c r="V15" s="17" t="e">
        <f t="shared" ca="1" si="0"/>
        <v>#NAME?</v>
      </c>
      <c r="W15" t="e">
        <f t="shared" ca="1" si="1"/>
        <v>#NAME?</v>
      </c>
      <c r="X15" t="e">
        <f t="shared" ca="1" si="2"/>
        <v>#NAME?</v>
      </c>
      <c r="Y15" s="18" t="e">
        <f t="shared" ca="1" si="3"/>
        <v>#NAME?</v>
      </c>
      <c r="Z15" s="19" t="e">
        <f t="shared" ca="1" si="5"/>
        <v>#NAME?</v>
      </c>
      <c r="AB15" t="str">
        <f t="shared" si="11"/>
        <v>salty</v>
      </c>
      <c r="AC15" s="17" t="e">
        <f ca="1"/>
        <v>#NAME?</v>
      </c>
      <c r="AD15">
        <f t="shared" ca="1" si="12"/>
        <v>0</v>
      </c>
      <c r="AE15" s="25" t="e">
        <f t="shared" ca="1" si="13"/>
        <v>#NAME?</v>
      </c>
      <c r="AF15" s="26" t="e">
        <f t="shared" ca="1" si="14"/>
        <v>#NAME?</v>
      </c>
    </row>
    <row r="16" spans="1:33" x14ac:dyDescent="0.35">
      <c r="A16" t="s">
        <v>15</v>
      </c>
      <c r="B16" s="12">
        <v>66.900000000000006</v>
      </c>
      <c r="C16" s="13">
        <v>23.9</v>
      </c>
      <c r="D16" s="14">
        <v>1.1000000000000001</v>
      </c>
      <c r="F16" s="17" t="e">
        <f ca="1"/>
        <v>#NAME?</v>
      </c>
      <c r="G16" t="e">
        <f ca="1"/>
        <v>#NAME?</v>
      </c>
      <c r="H16" s="18" t="e">
        <f ca="1"/>
        <v>#NAME?</v>
      </c>
      <c r="J16" t="s">
        <v>16</v>
      </c>
      <c r="K16" s="17" t="e">
        <f t="array" aca="1" ref="K16" ca="1">-0.5*MMULT(K8:M8,MMULT($F$15:$H$17,TRANSPOSE(K8:M8)))</f>
        <v>#NAME?</v>
      </c>
      <c r="L16" t="e">
        <f t="array" aca="1" ref="L16:N16" ca="1">MMULT(K8:M8,$F$15:$H$17)</f>
        <v>#NAME?</v>
      </c>
      <c r="M16" t="e">
        <f ca="1"/>
        <v>#NAME?</v>
      </c>
      <c r="N16" s="18" t="e">
        <f ca="1"/>
        <v>#NAME?</v>
      </c>
      <c r="R16" t="s">
        <v>15</v>
      </c>
      <c r="S16" s="12">
        <v>66.900000000000006</v>
      </c>
      <c r="T16" s="13">
        <v>23.9</v>
      </c>
      <c r="U16" s="14">
        <v>1.1000000000000001</v>
      </c>
      <c r="V16" s="17" t="e">
        <f t="shared" ca="1" si="0"/>
        <v>#NAME?</v>
      </c>
      <c r="W16" t="e">
        <f t="shared" ca="1" si="1"/>
        <v>#NAME?</v>
      </c>
      <c r="X16" t="e">
        <f t="shared" ca="1" si="2"/>
        <v>#NAME?</v>
      </c>
      <c r="Y16" s="18" t="e">
        <f t="shared" ca="1" si="3"/>
        <v>#NAME?</v>
      </c>
      <c r="Z16" s="19" t="e">
        <f t="shared" ca="1" si="5"/>
        <v>#NAME?</v>
      </c>
      <c r="AB16" t="str">
        <f t="shared" si="11"/>
        <v>clay</v>
      </c>
      <c r="AC16" s="20" t="e">
        <f ca="1"/>
        <v>#NAME?</v>
      </c>
      <c r="AD16" s="21">
        <f t="shared" ca="1" si="12"/>
        <v>0</v>
      </c>
      <c r="AE16" s="27" t="e">
        <f t="shared" ca="1" si="13"/>
        <v>#NAME?</v>
      </c>
      <c r="AF16" s="28" t="e">
        <f t="shared" ca="1" si="14"/>
        <v>#NAME?</v>
      </c>
    </row>
    <row r="17" spans="1:32" x14ac:dyDescent="0.35">
      <c r="A17" t="s">
        <v>15</v>
      </c>
      <c r="B17" s="12">
        <v>55.4</v>
      </c>
      <c r="C17" s="13">
        <v>29.1</v>
      </c>
      <c r="D17" s="14">
        <v>5</v>
      </c>
      <c r="F17" s="20" t="e">
        <f ca="1"/>
        <v>#NAME?</v>
      </c>
      <c r="G17" s="21" t="e">
        <f ca="1"/>
        <v>#NAME?</v>
      </c>
      <c r="H17" s="22" t="e">
        <f ca="1"/>
        <v>#NAME?</v>
      </c>
      <c r="J17" t="s">
        <v>17</v>
      </c>
      <c r="K17" s="20" t="e">
        <f t="array" aca="1" ref="K17" ca="1">-0.5*MMULT(K9:M9,MMULT($F$15:$H$17,TRANSPOSE(K9:M9)))</f>
        <v>#NAME?</v>
      </c>
      <c r="L17" s="21" t="e">
        <f t="array" aca="1" ref="L17:N17" ca="1">MMULT(K9:M9,$F$15:$H$17)</f>
        <v>#NAME?</v>
      </c>
      <c r="M17" s="21" t="e">
        <f ca="1"/>
        <v>#NAME?</v>
      </c>
      <c r="N17" s="22" t="e">
        <f ca="1"/>
        <v>#NAME?</v>
      </c>
      <c r="R17" t="s">
        <v>15</v>
      </c>
      <c r="S17" s="12">
        <v>55.4</v>
      </c>
      <c r="T17" s="13">
        <v>29.1</v>
      </c>
      <c r="U17" s="14">
        <v>5</v>
      </c>
      <c r="V17" s="17" t="e">
        <f t="shared" ca="1" si="0"/>
        <v>#NAME?</v>
      </c>
      <c r="W17" t="e">
        <f t="shared" ca="1" si="1"/>
        <v>#NAME?</v>
      </c>
      <c r="X17" t="e">
        <f t="shared" ca="1" si="2"/>
        <v>#NAME?</v>
      </c>
      <c r="Y17" s="18" t="e">
        <f t="shared" ca="1" si="3"/>
        <v>#NAME?</v>
      </c>
      <c r="Z17" s="19" t="e">
        <f t="shared" ca="1" si="5"/>
        <v>#NAME?</v>
      </c>
      <c r="AB17" t="s">
        <v>21</v>
      </c>
      <c r="AC17" t="e">
        <f ca="1">SUM(AC13:AC16)</f>
        <v>#NAME?</v>
      </c>
      <c r="AD17">
        <f ca="1">SUM(AD13:AD16)</f>
        <v>0</v>
      </c>
      <c r="AE17" s="29" t="e">
        <f t="shared" ca="1" si="13"/>
        <v>#NAME?</v>
      </c>
      <c r="AF17" s="29" t="e">
        <f t="shared" ca="1" si="14"/>
        <v>#NAME?</v>
      </c>
    </row>
    <row r="18" spans="1:32" x14ac:dyDescent="0.35">
      <c r="A18" t="s">
        <v>15</v>
      </c>
      <c r="B18" s="12">
        <v>50.5</v>
      </c>
      <c r="C18" s="13">
        <v>18</v>
      </c>
      <c r="D18" s="14">
        <v>4.8</v>
      </c>
      <c r="R18" t="s">
        <v>15</v>
      </c>
      <c r="S18" s="12">
        <v>50.5</v>
      </c>
      <c r="T18" s="13">
        <v>18</v>
      </c>
      <c r="U18" s="14">
        <v>4.8</v>
      </c>
      <c r="V18" s="17" t="e">
        <f t="shared" ca="1" si="0"/>
        <v>#NAME?</v>
      </c>
      <c r="W18" t="e">
        <f t="shared" ca="1" si="1"/>
        <v>#NAME?</v>
      </c>
      <c r="X18" t="e">
        <f t="shared" ca="1" si="2"/>
        <v>#NAME?</v>
      </c>
      <c r="Y18" s="18" t="e">
        <f t="shared" ca="1" si="3"/>
        <v>#NAME?</v>
      </c>
      <c r="Z18" s="19" t="e">
        <f t="shared" ca="1" si="5"/>
        <v>#NAME?</v>
      </c>
    </row>
    <row r="19" spans="1:32" x14ac:dyDescent="0.35">
      <c r="A19" t="s">
        <v>15</v>
      </c>
      <c r="B19" s="12">
        <v>64.099999999999994</v>
      </c>
      <c r="C19" s="13">
        <v>14.5</v>
      </c>
      <c r="D19" s="14">
        <v>3.7</v>
      </c>
      <c r="R19" t="s">
        <v>15</v>
      </c>
      <c r="S19" s="12">
        <v>64.099999999999994</v>
      </c>
      <c r="T19" s="13">
        <v>14.5</v>
      </c>
      <c r="U19" s="14">
        <v>3.7</v>
      </c>
      <c r="V19" s="17" t="e">
        <f t="shared" ca="1" si="0"/>
        <v>#NAME?</v>
      </c>
      <c r="W19" t="e">
        <f t="shared" ca="1" si="1"/>
        <v>#NAME?</v>
      </c>
      <c r="X19" t="e">
        <f t="shared" ca="1" si="2"/>
        <v>#NAME?</v>
      </c>
      <c r="Y19" s="18" t="e">
        <f t="shared" ca="1" si="3"/>
        <v>#NAME?</v>
      </c>
      <c r="Z19" s="19" t="e">
        <f t="shared" ca="1" si="5"/>
        <v>#NAME?</v>
      </c>
    </row>
    <row r="20" spans="1:32" x14ac:dyDescent="0.35">
      <c r="A20" t="s">
        <v>16</v>
      </c>
      <c r="B20" s="12">
        <v>62.8</v>
      </c>
      <c r="C20" s="13">
        <v>25.9</v>
      </c>
      <c r="D20" s="14">
        <v>2.9</v>
      </c>
      <c r="R20" t="s">
        <v>16</v>
      </c>
      <c r="S20" s="12">
        <v>62.8</v>
      </c>
      <c r="T20" s="13">
        <v>25.9</v>
      </c>
      <c r="U20" s="14">
        <v>2.9</v>
      </c>
      <c r="V20" s="17" t="e">
        <f t="shared" ca="1" si="0"/>
        <v>#NAME?</v>
      </c>
      <c r="W20" t="e">
        <f t="shared" ca="1" si="1"/>
        <v>#NAME?</v>
      </c>
      <c r="X20" t="e">
        <f t="shared" ca="1" si="2"/>
        <v>#NAME?</v>
      </c>
      <c r="Y20" s="18" t="e">
        <f t="shared" ca="1" si="3"/>
        <v>#NAME?</v>
      </c>
      <c r="Z20" s="19" t="e">
        <f t="shared" ca="1" si="5"/>
        <v>#NAME?</v>
      </c>
    </row>
    <row r="21" spans="1:32" x14ac:dyDescent="0.35">
      <c r="A21" t="s">
        <v>16</v>
      </c>
      <c r="B21" s="12">
        <v>45</v>
      </c>
      <c r="C21" s="13">
        <v>15.9</v>
      </c>
      <c r="D21" s="14">
        <v>1.2</v>
      </c>
      <c r="R21" t="s">
        <v>16</v>
      </c>
      <c r="S21" s="12">
        <v>45</v>
      </c>
      <c r="T21" s="13">
        <v>15.9</v>
      </c>
      <c r="U21" s="14">
        <v>1.2</v>
      </c>
      <c r="V21" s="17" t="e">
        <f t="shared" ca="1" si="0"/>
        <v>#NAME?</v>
      </c>
      <c r="W21" t="e">
        <f t="shared" ca="1" si="1"/>
        <v>#NAME?</v>
      </c>
      <c r="X21" t="e">
        <f t="shared" ca="1" si="2"/>
        <v>#NAME?</v>
      </c>
      <c r="Y21" s="18" t="e">
        <f t="shared" ca="1" si="3"/>
        <v>#NAME?</v>
      </c>
      <c r="Z21" s="19" t="e">
        <f t="shared" ca="1" si="5"/>
        <v>#NAME?</v>
      </c>
    </row>
    <row r="22" spans="1:32" x14ac:dyDescent="0.35">
      <c r="A22" t="s">
        <v>16</v>
      </c>
      <c r="B22" s="12">
        <v>47.8</v>
      </c>
      <c r="C22" s="13">
        <v>36.1</v>
      </c>
      <c r="D22" s="14">
        <v>4.0999999999999996</v>
      </c>
      <c r="R22" t="s">
        <v>16</v>
      </c>
      <c r="S22" s="12">
        <v>47.8</v>
      </c>
      <c r="T22" s="13">
        <v>36.1</v>
      </c>
      <c r="U22" s="14">
        <v>4.0999999999999996</v>
      </c>
      <c r="V22" s="17" t="e">
        <f t="shared" ca="1" si="0"/>
        <v>#NAME?</v>
      </c>
      <c r="W22" t="e">
        <f t="shared" ca="1" si="1"/>
        <v>#NAME?</v>
      </c>
      <c r="X22" t="e">
        <f t="shared" ca="1" si="2"/>
        <v>#NAME?</v>
      </c>
      <c r="Y22" s="18" t="e">
        <f t="shared" ca="1" si="3"/>
        <v>#NAME?</v>
      </c>
      <c r="Z22" s="19" t="e">
        <f t="shared" ca="1" si="5"/>
        <v>#NAME?</v>
      </c>
    </row>
    <row r="23" spans="1:32" x14ac:dyDescent="0.35">
      <c r="A23" t="s">
        <v>16</v>
      </c>
      <c r="B23" s="12">
        <v>75.599999999999994</v>
      </c>
      <c r="C23" s="13">
        <v>27.7</v>
      </c>
      <c r="D23" s="14">
        <v>6.3</v>
      </c>
      <c r="R23" t="s">
        <v>16</v>
      </c>
      <c r="S23" s="12">
        <v>75.599999999999994</v>
      </c>
      <c r="T23" s="13">
        <v>27.7</v>
      </c>
      <c r="U23" s="14">
        <v>6.3</v>
      </c>
      <c r="V23" s="17" t="e">
        <f t="shared" ca="1" si="0"/>
        <v>#NAME?</v>
      </c>
      <c r="W23" t="e">
        <f t="shared" ca="1" si="1"/>
        <v>#NAME?</v>
      </c>
      <c r="X23" t="e">
        <f t="shared" ca="1" si="2"/>
        <v>#NAME?</v>
      </c>
      <c r="Y23" s="18" t="e">
        <f t="shared" ca="1" si="3"/>
        <v>#NAME?</v>
      </c>
      <c r="Z23" s="19" t="e">
        <f t="shared" ca="1" si="5"/>
        <v>#NAME?</v>
      </c>
    </row>
    <row r="24" spans="1:32" x14ac:dyDescent="0.35">
      <c r="A24" t="s">
        <v>16</v>
      </c>
      <c r="B24" s="12">
        <v>46.6</v>
      </c>
      <c r="C24" s="13">
        <v>46.9</v>
      </c>
      <c r="D24" s="14">
        <v>3.6</v>
      </c>
      <c r="R24" t="s">
        <v>16</v>
      </c>
      <c r="S24" s="12">
        <v>46.6</v>
      </c>
      <c r="T24" s="13">
        <v>46.9</v>
      </c>
      <c r="U24" s="14">
        <v>3.6</v>
      </c>
      <c r="V24" s="17" t="e">
        <f t="shared" ca="1" si="0"/>
        <v>#NAME?</v>
      </c>
      <c r="W24" t="e">
        <f t="shared" ca="1" si="1"/>
        <v>#NAME?</v>
      </c>
      <c r="X24" t="e">
        <f t="shared" ca="1" si="2"/>
        <v>#NAME?</v>
      </c>
      <c r="Y24" s="18" t="e">
        <f t="shared" ca="1" si="3"/>
        <v>#NAME?</v>
      </c>
      <c r="Z24" s="19" t="e">
        <f t="shared" ca="1" si="5"/>
        <v>#NAME?</v>
      </c>
    </row>
    <row r="25" spans="1:32" x14ac:dyDescent="0.35">
      <c r="A25" t="s">
        <v>16</v>
      </c>
      <c r="B25" s="12">
        <v>50.6</v>
      </c>
      <c r="C25" s="13">
        <v>29.7</v>
      </c>
      <c r="D25" s="14">
        <v>4.7</v>
      </c>
      <c r="R25" t="s">
        <v>16</v>
      </c>
      <c r="S25" s="12">
        <v>50.6</v>
      </c>
      <c r="T25" s="13">
        <v>29.7</v>
      </c>
      <c r="U25" s="14">
        <v>4.7</v>
      </c>
      <c r="V25" s="17" t="e">
        <f t="shared" ca="1" si="0"/>
        <v>#NAME?</v>
      </c>
      <c r="W25" t="e">
        <f t="shared" ca="1" si="1"/>
        <v>#NAME?</v>
      </c>
      <c r="X25" t="e">
        <f t="shared" ca="1" si="2"/>
        <v>#NAME?</v>
      </c>
      <c r="Y25" s="18" t="e">
        <f t="shared" ca="1" si="3"/>
        <v>#NAME?</v>
      </c>
      <c r="Z25" s="19" t="e">
        <f t="shared" ca="1" si="5"/>
        <v>#NAME?</v>
      </c>
    </row>
    <row r="26" spans="1:32" x14ac:dyDescent="0.35">
      <c r="A26" t="s">
        <v>16</v>
      </c>
      <c r="B26" s="12">
        <v>45.7</v>
      </c>
      <c r="C26" s="13">
        <v>27.6</v>
      </c>
      <c r="D26" s="14">
        <v>6.2</v>
      </c>
      <c r="R26" t="s">
        <v>16</v>
      </c>
      <c r="S26" s="12">
        <v>45.7</v>
      </c>
      <c r="T26" s="13">
        <v>27.6</v>
      </c>
      <c r="U26" s="14">
        <v>6.2</v>
      </c>
      <c r="V26" s="17" t="e">
        <f t="shared" ca="1" si="0"/>
        <v>#NAME?</v>
      </c>
      <c r="W26" t="e">
        <f t="shared" ca="1" si="1"/>
        <v>#NAME?</v>
      </c>
      <c r="X26" t="e">
        <f t="shared" ca="1" si="2"/>
        <v>#NAME?</v>
      </c>
      <c r="Y26" s="18" t="e">
        <f t="shared" ca="1" si="3"/>
        <v>#NAME?</v>
      </c>
      <c r="Z26" s="19" t="e">
        <f t="shared" ca="1" si="5"/>
        <v>#NAME?</v>
      </c>
    </row>
    <row r="27" spans="1:32" x14ac:dyDescent="0.35">
      <c r="A27" t="s">
        <v>16</v>
      </c>
      <c r="B27" s="12">
        <v>68.400000000000006</v>
      </c>
      <c r="C27" s="13">
        <v>35.299999999999997</v>
      </c>
      <c r="D27" s="14">
        <v>1.9</v>
      </c>
      <c r="R27" t="s">
        <v>16</v>
      </c>
      <c r="S27" s="12">
        <v>68.400000000000006</v>
      </c>
      <c r="T27" s="13">
        <v>35.299999999999997</v>
      </c>
      <c r="U27" s="14">
        <v>1.9</v>
      </c>
      <c r="V27" s="17" t="e">
        <f t="shared" ca="1" si="0"/>
        <v>#NAME?</v>
      </c>
      <c r="W27" t="e">
        <f t="shared" ca="1" si="1"/>
        <v>#NAME?</v>
      </c>
      <c r="X27" t="e">
        <f t="shared" ca="1" si="2"/>
        <v>#NAME?</v>
      </c>
      <c r="Y27" s="18" t="e">
        <f t="shared" ca="1" si="3"/>
        <v>#NAME?</v>
      </c>
      <c r="Z27" s="19" t="e">
        <f t="shared" ca="1" si="5"/>
        <v>#NAME?</v>
      </c>
    </row>
    <row r="28" spans="1:32" x14ac:dyDescent="0.35">
      <c r="A28" t="s">
        <v>17</v>
      </c>
      <c r="B28" s="12">
        <v>52.5</v>
      </c>
      <c r="C28" s="13">
        <v>39</v>
      </c>
      <c r="D28" s="14">
        <v>3.1</v>
      </c>
      <c r="R28" t="s">
        <v>17</v>
      </c>
      <c r="S28" s="12">
        <v>52.5</v>
      </c>
      <c r="T28" s="13">
        <v>39</v>
      </c>
      <c r="U28" s="14">
        <v>3.1</v>
      </c>
      <c r="V28" s="17" t="e">
        <f t="shared" ca="1" si="0"/>
        <v>#NAME?</v>
      </c>
      <c r="W28" t="e">
        <f t="shared" ca="1" si="1"/>
        <v>#NAME?</v>
      </c>
      <c r="X28" t="e">
        <f t="shared" ca="1" si="2"/>
        <v>#NAME?</v>
      </c>
      <c r="Y28" s="18" t="e">
        <f t="shared" ca="1" si="3"/>
        <v>#NAME?</v>
      </c>
      <c r="Z28" s="19" t="e">
        <f t="shared" ca="1" si="5"/>
        <v>#NAME?</v>
      </c>
    </row>
    <row r="29" spans="1:32" x14ac:dyDescent="0.35">
      <c r="A29" t="s">
        <v>17</v>
      </c>
      <c r="B29" s="12">
        <v>80</v>
      </c>
      <c r="C29" s="13">
        <v>54.2</v>
      </c>
      <c r="D29" s="14">
        <v>4</v>
      </c>
      <c r="R29" t="s">
        <v>17</v>
      </c>
      <c r="S29" s="12">
        <v>80</v>
      </c>
      <c r="T29" s="13">
        <v>54.2</v>
      </c>
      <c r="U29" s="14">
        <v>4</v>
      </c>
      <c r="V29" s="17" t="e">
        <f t="shared" ca="1" si="0"/>
        <v>#NAME?</v>
      </c>
      <c r="W29" t="e">
        <f t="shared" ca="1" si="1"/>
        <v>#NAME?</v>
      </c>
      <c r="X29" t="e">
        <f t="shared" ca="1" si="2"/>
        <v>#NAME?</v>
      </c>
      <c r="Y29" s="18" t="e">
        <f t="shared" ca="1" si="3"/>
        <v>#NAME?</v>
      </c>
      <c r="Z29" s="19" t="e">
        <f t="shared" ca="1" si="5"/>
        <v>#NAME?</v>
      </c>
    </row>
    <row r="30" spans="1:32" x14ac:dyDescent="0.35">
      <c r="A30" t="s">
        <v>17</v>
      </c>
      <c r="B30" s="12">
        <v>54.7</v>
      </c>
      <c r="C30" s="13">
        <v>32.1</v>
      </c>
      <c r="D30" s="14">
        <v>5.7</v>
      </c>
      <c r="R30" t="s">
        <v>17</v>
      </c>
      <c r="S30" s="12">
        <v>54.7</v>
      </c>
      <c r="T30" s="13">
        <v>32.1</v>
      </c>
      <c r="U30" s="14">
        <v>5.7</v>
      </c>
      <c r="V30" s="17" t="e">
        <f t="shared" ca="1" si="0"/>
        <v>#NAME?</v>
      </c>
      <c r="W30" t="e">
        <f t="shared" ca="1" si="1"/>
        <v>#NAME?</v>
      </c>
      <c r="X30" t="e">
        <f t="shared" ca="1" si="2"/>
        <v>#NAME?</v>
      </c>
      <c r="Y30" s="18" t="e">
        <f t="shared" ca="1" si="3"/>
        <v>#NAME?</v>
      </c>
      <c r="Z30" s="19" t="e">
        <f t="shared" ca="1" si="5"/>
        <v>#NAME?</v>
      </c>
    </row>
    <row r="31" spans="1:32" x14ac:dyDescent="0.35">
      <c r="A31" t="s">
        <v>17</v>
      </c>
      <c r="B31" s="12">
        <v>63.5</v>
      </c>
      <c r="C31" s="13">
        <v>25.6</v>
      </c>
      <c r="D31" s="14">
        <v>3</v>
      </c>
      <c r="R31" t="s">
        <v>17</v>
      </c>
      <c r="S31" s="12">
        <v>63.5</v>
      </c>
      <c r="T31" s="13">
        <v>25.6</v>
      </c>
      <c r="U31" s="14">
        <v>3</v>
      </c>
      <c r="V31" s="17" t="e">
        <f t="shared" ca="1" si="0"/>
        <v>#NAME?</v>
      </c>
      <c r="W31" t="e">
        <f t="shared" ca="1" si="1"/>
        <v>#NAME?</v>
      </c>
      <c r="X31" t="e">
        <f t="shared" ca="1" si="2"/>
        <v>#NAME?</v>
      </c>
      <c r="Y31" s="18" t="e">
        <f t="shared" ca="1" si="3"/>
        <v>#NAME?</v>
      </c>
      <c r="Z31" s="19" t="e">
        <f t="shared" ca="1" si="5"/>
        <v>#NAME?</v>
      </c>
    </row>
    <row r="32" spans="1:32" x14ac:dyDescent="0.35">
      <c r="A32" t="s">
        <v>17</v>
      </c>
      <c r="B32" s="12">
        <v>46.3</v>
      </c>
      <c r="C32" s="13">
        <v>31.8</v>
      </c>
      <c r="D32" s="14">
        <v>7.4</v>
      </c>
      <c r="R32" t="s">
        <v>17</v>
      </c>
      <c r="S32" s="12">
        <v>46.3</v>
      </c>
      <c r="T32" s="13">
        <v>31.8</v>
      </c>
      <c r="U32" s="14">
        <v>7.4</v>
      </c>
      <c r="V32" s="17" t="e">
        <f t="shared" ca="1" si="0"/>
        <v>#NAME?</v>
      </c>
      <c r="W32" t="e">
        <f t="shared" ca="1" si="1"/>
        <v>#NAME?</v>
      </c>
      <c r="X32" t="e">
        <f t="shared" ca="1" si="2"/>
        <v>#NAME?</v>
      </c>
      <c r="Y32" s="18" t="e">
        <f t="shared" ca="1" si="3"/>
        <v>#NAME?</v>
      </c>
      <c r="Z32" s="19" t="e">
        <f t="shared" ca="1" si="5"/>
        <v>#NAME?</v>
      </c>
    </row>
    <row r="33" spans="1:26" x14ac:dyDescent="0.35">
      <c r="A33" t="s">
        <v>17</v>
      </c>
      <c r="B33" s="12">
        <v>61.5</v>
      </c>
      <c r="C33" s="13">
        <v>16.8</v>
      </c>
      <c r="D33" s="14">
        <v>1.9</v>
      </c>
      <c r="R33" t="s">
        <v>17</v>
      </c>
      <c r="S33" s="12">
        <v>61.5</v>
      </c>
      <c r="T33" s="13">
        <v>16.8</v>
      </c>
      <c r="U33" s="14">
        <v>1.9</v>
      </c>
      <c r="V33" s="17" t="e">
        <f t="shared" ca="1" si="0"/>
        <v>#NAME?</v>
      </c>
      <c r="W33" t="e">
        <f t="shared" ca="1" si="1"/>
        <v>#NAME?</v>
      </c>
      <c r="X33" t="e">
        <f t="shared" ca="1" si="2"/>
        <v>#NAME?</v>
      </c>
      <c r="Y33" s="18" t="e">
        <f t="shared" ca="1" si="3"/>
        <v>#NAME?</v>
      </c>
      <c r="Z33" s="19" t="e">
        <f t="shared" ca="1" si="5"/>
        <v>#NAME?</v>
      </c>
    </row>
    <row r="34" spans="1:26" x14ac:dyDescent="0.35">
      <c r="A34" t="s">
        <v>17</v>
      </c>
      <c r="B34" s="12">
        <v>62.9</v>
      </c>
      <c r="C34" s="13">
        <v>25.8</v>
      </c>
      <c r="D34" s="14">
        <v>2.4</v>
      </c>
      <c r="R34" t="s">
        <v>17</v>
      </c>
      <c r="S34" s="12">
        <v>62.9</v>
      </c>
      <c r="T34" s="13">
        <v>25.8</v>
      </c>
      <c r="U34" s="14">
        <v>2.4</v>
      </c>
      <c r="V34" s="17" t="e">
        <f t="shared" ca="1" si="0"/>
        <v>#NAME?</v>
      </c>
      <c r="W34" t="e">
        <f t="shared" ca="1" si="1"/>
        <v>#NAME?</v>
      </c>
      <c r="X34" t="e">
        <f t="shared" ca="1" si="2"/>
        <v>#NAME?</v>
      </c>
      <c r="Y34" s="18" t="e">
        <f t="shared" ca="1" si="3"/>
        <v>#NAME?</v>
      </c>
      <c r="Z34" s="19" t="e">
        <f t="shared" ca="1" si="5"/>
        <v>#NAME?</v>
      </c>
    </row>
    <row r="35" spans="1:26" x14ac:dyDescent="0.35">
      <c r="A35" t="s">
        <v>17</v>
      </c>
      <c r="B35" s="30">
        <v>49.3</v>
      </c>
      <c r="C35" s="31">
        <v>39.4</v>
      </c>
      <c r="D35" s="32">
        <v>5.2</v>
      </c>
      <c r="R35" t="s">
        <v>17</v>
      </c>
      <c r="S35" s="30">
        <v>49.3</v>
      </c>
      <c r="T35" s="31">
        <v>39.4</v>
      </c>
      <c r="U35" s="32">
        <v>5.2</v>
      </c>
      <c r="V35" s="20" t="e">
        <f t="shared" ca="1" si="0"/>
        <v>#NAME?</v>
      </c>
      <c r="W35" s="21" t="e">
        <f t="shared" ca="1" si="1"/>
        <v>#NAME?</v>
      </c>
      <c r="X35" s="21" t="e">
        <f t="shared" ca="1" si="2"/>
        <v>#NAME?</v>
      </c>
      <c r="Y35" s="22" t="e">
        <f t="shared" ca="1" si="3"/>
        <v>#NAME?</v>
      </c>
      <c r="Z35" s="33" t="e">
        <f t="shared" ca="1" si="5"/>
        <v>#NAME?</v>
      </c>
    </row>
    <row r="37" spans="1:26" x14ac:dyDescent="0.35">
      <c r="S37" s="4" t="s">
        <v>3</v>
      </c>
      <c r="T37" s="4" t="s">
        <v>4</v>
      </c>
      <c r="U37" s="4" t="s">
        <v>5</v>
      </c>
      <c r="V37" s="4" t="str">
        <f>V3</f>
        <v>loam</v>
      </c>
      <c r="W37" s="4" t="str">
        <f t="shared" ref="W37:Y37" si="15">W3</f>
        <v>sandy</v>
      </c>
      <c r="X37" s="4" t="str">
        <f t="shared" si="15"/>
        <v>salty</v>
      </c>
      <c r="Y37" s="4" t="str">
        <f t="shared" si="15"/>
        <v>clay</v>
      </c>
      <c r="Z37" t="s">
        <v>9</v>
      </c>
    </row>
    <row r="38" spans="1:26" x14ac:dyDescent="0.35">
      <c r="S38" s="34">
        <v>60</v>
      </c>
      <c r="T38" s="35">
        <v>25</v>
      </c>
      <c r="U38" s="35">
        <v>6</v>
      </c>
      <c r="V38" s="8" t="e">
        <f ca="1">$K$14+SUMPRODUCT(S38:U38,$L$14:$N$14)+$P$6</f>
        <v>#NAME?</v>
      </c>
      <c r="W38" s="9" t="e">
        <f ca="1">$K$15+SUMPRODUCT(S38:U38,$L$15:$N$15)+$P$7</f>
        <v>#NAME?</v>
      </c>
      <c r="X38" s="9" t="e">
        <f ca="1">$K$16+SUMPRODUCT(S38:U38,$L$16:$N$16)+$P$8</f>
        <v>#NAME?</v>
      </c>
      <c r="Y38" s="10" t="e">
        <f ca="1">$K$17+SUMPRODUCT(S38:U38,$L$17:$N$17)+$P$9</f>
        <v>#NAME?</v>
      </c>
      <c r="Z38" s="36" t="e">
        <f ca="1">INDEX($V$3:$Y$3,,MATCH(MAX(V38:Y38),V38:Y38,0))</f>
        <v>#NAME?</v>
      </c>
    </row>
    <row r="39" spans="1:26" x14ac:dyDescent="0.35">
      <c r="V39" s="37" t="e">
        <f ca="1">EXP(V$38)/SUMPRODUCT(EXP($V$38:$Y$38))</f>
        <v>#NAME?</v>
      </c>
      <c r="W39" s="27" t="e">
        <f t="shared" ref="W39:Y39" ca="1" si="16">EXP(W$38)/SUMPRODUCT(EXP($V$38:$Y$38))</f>
        <v>#NAME?</v>
      </c>
      <c r="X39" s="27" t="e">
        <f t="shared" ca="1" si="16"/>
        <v>#NAME?</v>
      </c>
      <c r="Y39" s="28" t="e">
        <f t="shared" ca="1" si="16"/>
        <v>#NAME?</v>
      </c>
      <c r="Z39" s="3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LDA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2025-10-27T19:09:28Z</dcterms:created>
  <dcterms:modified xsi:type="dcterms:W3CDTF">2025-10-27T19:11:26Z</dcterms:modified>
</cp:coreProperties>
</file>