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BE62DD3B-6B9E-4900-A529-9906D1D788E1}" xr6:coauthVersionLast="47" xr6:coauthVersionMax="47" xr10:uidLastSave="{255E6C82-3816-4B00-B7F8-C62C895ABE5C}"/>
  <bookViews>
    <workbookView xWindow="-110" yWindow="-110" windowWidth="19420" windowHeight="10300" xr2:uid="{3E9DF2C5-9AEA-4B06-990A-FBA882B10268}"/>
  </bookViews>
  <sheets>
    <sheet name="Title" sheetId="2" r:id="rId1"/>
    <sheet name="CV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T20" i="1"/>
  <c r="R20" i="1"/>
  <c r="L20" i="1"/>
  <c r="F19" i="1" a="1"/>
  <c r="G21" i="1" s="1"/>
  <c r="T18" i="1"/>
  <c r="T17" i="1"/>
  <c r="R17" i="1"/>
  <c r="Y5" i="1" s="1"/>
  <c r="Y6" i="1" s="1"/>
  <c r="R14" i="1" a="1"/>
  <c r="R14" i="1" s="1"/>
  <c r="R13" i="1" a="1"/>
  <c r="R13" i="1" s="1"/>
  <c r="R12" i="1" a="1"/>
  <c r="R12" i="1" s="1"/>
  <c r="R11" i="1" a="1"/>
  <c r="R11" i="1" s="1"/>
  <c r="R10" i="1" a="1"/>
  <c r="R10" i="1" s="1"/>
  <c r="R9" i="1" a="1"/>
  <c r="R9" i="1" s="1"/>
  <c r="AA8" i="1"/>
  <c r="Y8" i="1"/>
  <c r="R8" i="1" a="1"/>
  <c r="R8" i="1" s="1"/>
  <c r="R7" i="1" a="1"/>
  <c r="R7" i="1" s="1"/>
  <c r="AA6" i="1"/>
  <c r="R6" i="1" a="1"/>
  <c r="R6" i="1" s="1"/>
  <c r="AA5" i="1"/>
  <c r="R5" i="1" a="1"/>
  <c r="R5" i="1" s="1"/>
  <c r="AA4" i="1"/>
  <c r="V4" i="1" a="1"/>
  <c r="V14" i="1" s="1"/>
  <c r="R4" i="1" a="1"/>
  <c r="R4" i="1" s="1"/>
  <c r="R15" i="1" s="1" a="1"/>
  <c r="R15" i="1" s="1"/>
  <c r="E20" i="1" a="1"/>
  <c r="E21" i="1" s="1"/>
  <c r="G16" i="1"/>
  <c r="F16" i="1"/>
  <c r="F15" i="1" s="1"/>
  <c r="F14" i="1"/>
  <c r="F10" i="1"/>
  <c r="N6" i="1"/>
  <c r="N7" i="1" s="1"/>
  <c r="N8" i="1" s="1"/>
  <c r="N9" i="1" s="1"/>
  <c r="N10" i="1" s="1"/>
  <c r="N11" i="1" s="1"/>
  <c r="N12" i="1" s="1"/>
  <c r="N13" i="1" s="1"/>
  <c r="N14" i="1" s="1"/>
  <c r="N5" i="1"/>
  <c r="Y4" i="1"/>
  <c r="T4" i="1" a="1"/>
  <c r="T9" i="1" s="1"/>
  <c r="V5" i="1" l="1"/>
  <c r="V13" i="1"/>
  <c r="F21" i="1"/>
  <c r="K21" i="1" s="1"/>
  <c r="V4" i="1"/>
  <c r="V6" i="1"/>
  <c r="V7" i="1"/>
  <c r="V8" i="1"/>
  <c r="V9" i="1"/>
  <c r="F19" i="1"/>
  <c r="G14" i="1" s="1"/>
  <c r="F7" i="1" s="1"/>
  <c r="F8" i="1" s="1"/>
  <c r="V10" i="1"/>
  <c r="G19" i="1"/>
  <c r="H19" i="1" s="1"/>
  <c r="I19" i="1" s="1"/>
  <c r="V11" i="1"/>
  <c r="F20" i="1"/>
  <c r="V12" i="1"/>
  <c r="G20" i="1"/>
  <c r="T14" i="1"/>
  <c r="H21" i="1"/>
  <c r="I21" i="1" s="1"/>
  <c r="T10" i="1"/>
  <c r="T11" i="1"/>
  <c r="T12" i="1"/>
  <c r="T13" i="1"/>
  <c r="T4" i="1"/>
  <c r="T5" i="1"/>
  <c r="T6" i="1"/>
  <c r="R18" i="1"/>
  <c r="T7" i="1"/>
  <c r="J21" i="1"/>
  <c r="T8" i="1"/>
  <c r="E20" i="1"/>
  <c r="K20" i="1" l="1"/>
  <c r="G15" i="1"/>
  <c r="H20" i="1"/>
  <c r="I20" i="1" s="1"/>
  <c r="J20" i="1"/>
  <c r="F6" i="1"/>
  <c r="J19" i="1"/>
  <c r="K19" i="1"/>
  <c r="H14" i="1"/>
  <c r="U4" i="1" a="1"/>
  <c r="H15" i="1" l="1"/>
  <c r="F9" i="1" s="1"/>
  <c r="I8" i="1"/>
  <c r="I6" i="1"/>
  <c r="I7" i="1" s="1"/>
  <c r="U9" i="1"/>
  <c r="U5" i="1"/>
  <c r="U4" i="1"/>
  <c r="V15" i="1" s="1" a="1"/>
  <c r="V15" i="1" s="1"/>
  <c r="U8" i="1"/>
  <c r="U7" i="1"/>
  <c r="U6" i="1"/>
  <c r="U13" i="1"/>
  <c r="U12" i="1"/>
  <c r="U11" i="1"/>
  <c r="U10" i="1"/>
  <c r="U14" i="1"/>
  <c r="I14" i="1" l="1"/>
  <c r="J14" i="1" s="1"/>
  <c r="K14" i="1" s="1"/>
</calcChain>
</file>

<file path=xl/sharedStrings.xml><?xml version="1.0" encoding="utf-8"?>
<sst xmlns="http://schemas.openxmlformats.org/spreadsheetml/2006/main" count="51" uniqueCount="42">
  <si>
    <t>Cross Validation</t>
  </si>
  <si>
    <t>Color</t>
  </si>
  <si>
    <t>Quality</t>
  </si>
  <si>
    <t>Price</t>
  </si>
  <si>
    <t>Regression Analysis</t>
  </si>
  <si>
    <t>Res</t>
  </si>
  <si>
    <t>Pred</t>
  </si>
  <si>
    <t>Hat</t>
  </si>
  <si>
    <t>SST</t>
  </si>
  <si>
    <t>OVERALL FIT</t>
  </si>
  <si>
    <t>PRESS</t>
  </si>
  <si>
    <t>Multiple R</t>
  </si>
  <si>
    <t>AIC</t>
  </si>
  <si>
    <t>Pred R-sq</t>
  </si>
  <si>
    <t>R Square</t>
  </si>
  <si>
    <t>AICc</t>
  </si>
  <si>
    <t>Adjusted R Square</t>
  </si>
  <si>
    <t>SBC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</si>
  <si>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</si>
  <si>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</si>
  <si>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</si>
  <si>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</si>
  <si>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</si>
  <si>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</si>
  <si>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</si>
  <si>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</si>
  <si>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</si>
  <si>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</si>
  <si>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</si>
  <si>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</si>
  <si>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CV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</si>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</sst>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FC2D-DBF4-47AB-8608-353626C4A83F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39</v>
      </c>
    </row>
    <row r="2" spans="1:2" x14ac:dyDescent="0.35">
      <c r="A2" t="s">
        <v>0</v>
      </c>
    </row>
    <row r="4" spans="1:2" x14ac:dyDescent="0.35">
      <c r="A4" t="s">
        <v>40</v>
      </c>
      <c r="B4" s="12">
        <v>45941</v>
      </c>
    </row>
    <row r="6" spans="1:2" x14ac:dyDescent="0.35">
      <c r="A6" s="13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0365-FBF6-4CFB-BF7E-7BB7B8C46B7C}">
  <sheetPr codeName="Sheet21"/>
  <dimension ref="A1:AA21"/>
  <sheetViews>
    <sheetView workbookViewId="0"/>
  </sheetViews>
  <sheetFormatPr defaultRowHeight="14.5" x14ac:dyDescent="0.35"/>
  <cols>
    <col min="1" max="3" width="7.54296875" customWidth="1"/>
    <col min="4" max="4" width="6.54296875" customWidth="1"/>
    <col min="5" max="5" width="17.26953125" customWidth="1"/>
    <col min="14" max="14" width="5.54296875" customWidth="1"/>
    <col min="19" max="19" width="3.7265625" customWidth="1"/>
    <col min="26" max="26" width="3" customWidth="1"/>
    <col min="27" max="27" width="29.26953125" customWidth="1"/>
  </cols>
  <sheetData>
    <row r="1" spans="1:27" x14ac:dyDescent="0.35">
      <c r="A1" s="1" t="s">
        <v>0</v>
      </c>
    </row>
    <row r="3" spans="1:27" x14ac:dyDescent="0.35">
      <c r="A3" s="2" t="s">
        <v>1</v>
      </c>
      <c r="B3" s="2" t="s">
        <v>2</v>
      </c>
      <c r="C3" s="2" t="s">
        <v>3</v>
      </c>
      <c r="E3" t="s">
        <v>4</v>
      </c>
      <c r="O3" s="2" t="s">
        <v>1</v>
      </c>
      <c r="P3" s="2" t="s">
        <v>2</v>
      </c>
      <c r="Q3" s="2" t="s">
        <v>3</v>
      </c>
      <c r="R3" s="2" t="s">
        <v>5</v>
      </c>
      <c r="T3" s="2" t="s">
        <v>6</v>
      </c>
      <c r="U3" s="2" t="s">
        <v>5</v>
      </c>
      <c r="V3" s="2" t="s">
        <v>7</v>
      </c>
    </row>
    <row r="4" spans="1:27" x14ac:dyDescent="0.35">
      <c r="A4" s="3">
        <v>7</v>
      </c>
      <c r="B4" s="3">
        <v>5</v>
      </c>
      <c r="C4" s="3">
        <v>65</v>
      </c>
      <c r="N4" s="3">
        <v>1</v>
      </c>
      <c r="O4" s="3">
        <v>7</v>
      </c>
      <c r="P4" s="3">
        <v>5</v>
      </c>
      <c r="Q4" s="3">
        <v>65</v>
      </c>
      <c r="R4" t="e">
        <f t="array" aca="1" ref="R4" ca="1">Q4-TREND(DELROW($Q$4:$Q$14,N4),DELROW($O$4:$P$14,N4),O4:P4)</f>
        <v>#NAME?</v>
      </c>
      <c r="T4">
        <f t="array" ref="T4:T14">TREND(Q4:Q14,O4:P14)</f>
        <v>54.810499624828587</v>
      </c>
      <c r="U4">
        <f t="array" ref="U4:U14">Q4:Q14-T4:T14</f>
        <v>10.189500375171413</v>
      </c>
      <c r="V4" t="e">
        <f t="array" aca="1" ref="V4:V14" ca="1">DIAGHAT(O4:P14)</f>
        <v>#NAME?</v>
      </c>
      <c r="X4" t="s">
        <v>8</v>
      </c>
      <c r="Y4" s="5">
        <f>DEVSQ(Q4:Q14)</f>
        <v>1857.6363636363633</v>
      </c>
      <c r="AA4" t="e">
        <f ca="1">FTEXT(Y4)</f>
        <v>#NAME?</v>
      </c>
    </row>
    <row r="5" spans="1:27" ht="15" thickBot="1" x14ac:dyDescent="0.4">
      <c r="A5" s="3">
        <v>3</v>
      </c>
      <c r="B5" s="3">
        <v>7</v>
      </c>
      <c r="C5" s="3">
        <v>38</v>
      </c>
      <c r="E5" s="6" t="s">
        <v>9</v>
      </c>
      <c r="F5" s="6"/>
      <c r="H5" s="6"/>
      <c r="I5" s="6"/>
      <c r="N5" s="3">
        <f>N4+1</f>
        <v>2</v>
      </c>
      <c r="O5" s="3">
        <v>3</v>
      </c>
      <c r="P5" s="3">
        <v>7</v>
      </c>
      <c r="Q5" s="3">
        <v>38</v>
      </c>
      <c r="R5" t="e">
        <f t="array" aca="1" ref="R5" ca="1">Q5-TREND(DELROW($Q$4:$Q$14,N5),DELROW($O$4:$P$14,N5),O5:P5)</f>
        <v>#NAME?</v>
      </c>
      <c r="T5">
        <v>42.746177132655426</v>
      </c>
      <c r="U5">
        <v>-4.7461771326554256</v>
      </c>
      <c r="V5" t="e">
        <f ca="1"/>
        <v>#NAME?</v>
      </c>
      <c r="X5" t="s">
        <v>10</v>
      </c>
      <c r="Y5" s="7" t="e">
        <f ca="1">R17</f>
        <v>#NAME?</v>
      </c>
      <c r="AA5" t="e">
        <f ca="1">FTEXT(Y5)</f>
        <v>#NAME?</v>
      </c>
    </row>
    <row r="6" spans="1:27" ht="15" thickTop="1" x14ac:dyDescent="0.35">
      <c r="A6" s="3">
        <v>5</v>
      </c>
      <c r="B6" s="3">
        <v>8</v>
      </c>
      <c r="C6" s="3">
        <v>51</v>
      </c>
      <c r="E6" t="s">
        <v>11</v>
      </c>
      <c r="F6" t="e">
        <f ca="1">SQRT(F7)</f>
        <v>#NAME?</v>
      </c>
      <c r="H6" t="s">
        <v>12</v>
      </c>
      <c r="I6" t="e">
        <f ca="1">F10*LN(G15/F10)+2*(F14+1)</f>
        <v>#NAME?</v>
      </c>
      <c r="N6" s="3">
        <f t="shared" ref="N6:N14" si="0">N5+1</f>
        <v>3</v>
      </c>
      <c r="O6" s="3">
        <v>5</v>
      </c>
      <c r="P6" s="3">
        <v>8</v>
      </c>
      <c r="Q6" s="3">
        <v>51</v>
      </c>
      <c r="R6" t="e">
        <f t="array" aca="1" ref="R6" ca="1">Q6-TREND(DELROW($Q$4:$Q$14,N6),DELROW($O$4:$P$14,N6),O6:P6)</f>
        <v>#NAME?</v>
      </c>
      <c r="T6">
        <v>56.295169344614344</v>
      </c>
      <c r="U6">
        <v>-5.2951693446143437</v>
      </c>
      <c r="V6" t="e">
        <f ca="1"/>
        <v>#NAME?</v>
      </c>
      <c r="X6" t="s">
        <v>13</v>
      </c>
      <c r="Y6" s="8" t="e">
        <f ca="1">1-Y5/Y4</f>
        <v>#NAME?</v>
      </c>
      <c r="AA6" t="e">
        <f ca="1">FTEXT(Y6)</f>
        <v>#NAME?</v>
      </c>
    </row>
    <row r="7" spans="1:27" x14ac:dyDescent="0.35">
      <c r="A7" s="3">
        <v>8</v>
      </c>
      <c r="B7" s="3">
        <v>1</v>
      </c>
      <c r="C7" s="3">
        <v>38</v>
      </c>
      <c r="E7" t="s">
        <v>14</v>
      </c>
      <c r="F7" t="e">
        <f ca="1">G14/G16</f>
        <v>#NAME?</v>
      </c>
      <c r="H7" t="s">
        <v>15</v>
      </c>
      <c r="I7" t="e">
        <f ca="1">I6+2*(F14+2)*(F14+3)/(F10-F14-3)</f>
        <v>#NAME?</v>
      </c>
      <c r="N7" s="3">
        <f t="shared" si="0"/>
        <v>4</v>
      </c>
      <c r="O7" s="3">
        <v>8</v>
      </c>
      <c r="P7" s="3">
        <v>1</v>
      </c>
      <c r="Q7" s="3">
        <v>38</v>
      </c>
      <c r="R7" t="e">
        <f t="array" aca="1" ref="R7" ca="1">Q7-TREND(DELROW($Q$4:$Q$14,N7),DELROW($O$4:$P$14,N7),O7:P7)</f>
        <v>#NAME?</v>
      </c>
      <c r="T7">
        <v>44.672126057595285</v>
      </c>
      <c r="U7">
        <v>-6.6721260575952854</v>
      </c>
      <c r="V7" t="e">
        <f ca="1"/>
        <v>#NAME?</v>
      </c>
    </row>
    <row r="8" spans="1:27" x14ac:dyDescent="0.35">
      <c r="A8" s="3">
        <v>9</v>
      </c>
      <c r="B8" s="3">
        <v>3</v>
      </c>
      <c r="C8" s="3">
        <v>55</v>
      </c>
      <c r="E8" t="s">
        <v>16</v>
      </c>
      <c r="F8" t="e">
        <f ca="1">1-(1-F7)*(F10-1)/(F10-F14-1)</f>
        <v>#NAME?</v>
      </c>
      <c r="H8" s="4" t="s">
        <v>17</v>
      </c>
      <c r="I8" s="4" t="e">
        <f ca="1">F10*LN(G15/F10)+(F14+1)*LN(F10)</f>
        <v>#NAME?</v>
      </c>
      <c r="N8" s="3">
        <f t="shared" si="0"/>
        <v>5</v>
      </c>
      <c r="O8" s="3">
        <v>9</v>
      </c>
      <c r="P8" s="3">
        <v>3</v>
      </c>
      <c r="Q8" s="3">
        <v>55</v>
      </c>
      <c r="R8" t="e">
        <f t="array" aca="1" ref="R8" ca="1">Q8-TREND(DELROW($Q$4:$Q$14,N8),DELROW($O$4:$P$14,N8),O8:P8)</f>
        <v>#NAME?</v>
      </c>
      <c r="T8">
        <v>57.084245387978996</v>
      </c>
      <c r="U8">
        <v>-2.0842453879789957</v>
      </c>
      <c r="V8" t="e">
        <f ca="1"/>
        <v>#NAME?</v>
      </c>
      <c r="Y8" s="9" t="e">
        <f ca="1">PredRSquare(O4:P14,Q4:Q14)</f>
        <v>#NAME?</v>
      </c>
      <c r="AA8" t="e">
        <f ca="1">FTEXT(Y8)</f>
        <v>#NAME?</v>
      </c>
    </row>
    <row r="9" spans="1:27" x14ac:dyDescent="0.35">
      <c r="A9" s="3">
        <v>5</v>
      </c>
      <c r="B9" s="3">
        <v>4</v>
      </c>
      <c r="C9" s="3">
        <v>43</v>
      </c>
      <c r="E9" t="s">
        <v>18</v>
      </c>
      <c r="F9" t="e">
        <f ca="1">SQRT(H15)</f>
        <v>#NAME?</v>
      </c>
      <c r="N9" s="3">
        <f t="shared" si="0"/>
        <v>6</v>
      </c>
      <c r="O9" s="3">
        <v>5</v>
      </c>
      <c r="P9" s="3">
        <v>4</v>
      </c>
      <c r="Q9" s="3">
        <v>43</v>
      </c>
      <c r="R9" t="e">
        <f t="array" aca="1" ref="R9" ca="1">Q9-TREND(DELROW($Q$4:$Q$14,N9),DELROW($O$4:$P$14,N9),O9:P9)</f>
        <v>#NAME?</v>
      </c>
      <c r="T9">
        <v>41.261507412869676</v>
      </c>
      <c r="U9">
        <v>1.7384925871303238</v>
      </c>
      <c r="V9" t="e">
        <f ca="1"/>
        <v>#NAME?</v>
      </c>
    </row>
    <row r="10" spans="1:27" x14ac:dyDescent="0.35">
      <c r="A10" s="3">
        <v>4</v>
      </c>
      <c r="B10" s="3">
        <v>0</v>
      </c>
      <c r="C10" s="3">
        <v>25</v>
      </c>
      <c r="E10" s="4" t="s">
        <v>19</v>
      </c>
      <c r="F10" s="4">
        <f>COUNT(C4:C14)</f>
        <v>11</v>
      </c>
      <c r="N10" s="3">
        <f t="shared" si="0"/>
        <v>7</v>
      </c>
      <c r="O10" s="3">
        <v>4</v>
      </c>
      <c r="P10" s="3">
        <v>0</v>
      </c>
      <c r="Q10" s="3">
        <v>25</v>
      </c>
      <c r="R10" t="e">
        <f t="array" aca="1" ref="R10" ca="1">Q10-TREND(DELROW($Q$4:$Q$14,N10),DELROW($O$4:$P$14,N10),O10:P10)</f>
        <v>#NAME?</v>
      </c>
      <c r="T10">
        <v>21.332557116613632</v>
      </c>
      <c r="U10">
        <v>3.6674428833863679</v>
      </c>
      <c r="V10" t="e">
        <f ca="1"/>
        <v>#NAME?</v>
      </c>
    </row>
    <row r="11" spans="1:27" x14ac:dyDescent="0.35">
      <c r="A11" s="3">
        <v>2</v>
      </c>
      <c r="B11" s="3">
        <v>6</v>
      </c>
      <c r="C11" s="3">
        <v>33</v>
      </c>
      <c r="N11" s="3">
        <f t="shared" si="0"/>
        <v>8</v>
      </c>
      <c r="O11" s="3">
        <v>2</v>
      </c>
      <c r="P11" s="3">
        <v>6</v>
      </c>
      <c r="Q11" s="3">
        <v>33</v>
      </c>
      <c r="R11" t="e">
        <f t="array" aca="1" ref="R11" ca="1">Q11-TREND(DELROW($Q$4:$Q$14,N11),DELROW($O$4:$P$14,N11),O11:P11)</f>
        <v>#NAME?</v>
      </c>
      <c r="T11">
        <v>34.092473285207895</v>
      </c>
      <c r="U11">
        <v>-1.0924732852078947</v>
      </c>
      <c r="V11" t="e">
        <f ca="1"/>
        <v>#NAME?</v>
      </c>
    </row>
    <row r="12" spans="1:27" ht="15" thickBot="1" x14ac:dyDescent="0.4">
      <c r="A12" s="3">
        <v>8</v>
      </c>
      <c r="B12" s="3">
        <v>7</v>
      </c>
      <c r="C12" s="3">
        <v>71</v>
      </c>
      <c r="E12" t="s">
        <v>20</v>
      </c>
      <c r="I12" s="3" t="s">
        <v>21</v>
      </c>
      <c r="J12" s="3">
        <v>0.05</v>
      </c>
      <c r="N12" s="3">
        <f t="shared" si="0"/>
        <v>9</v>
      </c>
      <c r="O12" s="3">
        <v>8</v>
      </c>
      <c r="P12" s="3">
        <v>7</v>
      </c>
      <c r="Q12" s="3">
        <v>71</v>
      </c>
      <c r="R12" t="e">
        <f t="array" aca="1" ref="R12" ca="1">Q12-TREND(DELROW($Q$4:$Q$14,N12),DELROW($O$4:$P$14,N12),O12:P12)</f>
        <v>#NAME?</v>
      </c>
      <c r="T12">
        <v>67.222618955212283</v>
      </c>
      <c r="U12">
        <v>3.7773810447877167</v>
      </c>
      <c r="V12" t="e">
        <f ca="1"/>
        <v>#NAME?</v>
      </c>
    </row>
    <row r="13" spans="1:27" ht="15" thickTop="1" x14ac:dyDescent="0.35">
      <c r="A13" s="3">
        <v>6</v>
      </c>
      <c r="B13" s="3">
        <v>4</v>
      </c>
      <c r="C13" s="3">
        <v>51</v>
      </c>
      <c r="E13" s="10"/>
      <c r="F13" s="10" t="s">
        <v>22</v>
      </c>
      <c r="G13" s="10" t="s">
        <v>23</v>
      </c>
      <c r="H13" s="10" t="s">
        <v>24</v>
      </c>
      <c r="I13" s="10" t="s">
        <v>25</v>
      </c>
      <c r="J13" s="10" t="s">
        <v>26</v>
      </c>
      <c r="K13" s="10" t="s">
        <v>27</v>
      </c>
      <c r="N13" s="3">
        <f t="shared" si="0"/>
        <v>10</v>
      </c>
      <c r="O13" s="3">
        <v>6</v>
      </c>
      <c r="P13" s="3">
        <v>4</v>
      </c>
      <c r="Q13" s="3">
        <v>51</v>
      </c>
      <c r="R13" t="e">
        <f t="array" aca="1" ref="R13" ca="1">Q13-TREND(DELROW($Q$4:$Q$14,N13),DELROW($O$4:$P$14,N13),O13:P13)</f>
        <v>#NAME?</v>
      </c>
      <c r="T13">
        <v>46.156795777381042</v>
      </c>
      <c r="U13">
        <v>4.843204222618958</v>
      </c>
      <c r="V13" t="e">
        <f ca="1"/>
        <v>#NAME?</v>
      </c>
    </row>
    <row r="14" spans="1:27" x14ac:dyDescent="0.35">
      <c r="A14" s="11">
        <v>9</v>
      </c>
      <c r="B14" s="11">
        <v>2</v>
      </c>
      <c r="C14" s="11">
        <v>49</v>
      </c>
      <c r="E14" t="s">
        <v>28</v>
      </c>
      <c r="F14">
        <f>COUNT(A4:B4)</f>
        <v>2</v>
      </c>
      <c r="G14" t="e">
        <f ca="1">DEVSQ(MMULT(DEsign(A4:B14),F19:F21))</f>
        <v>#NAME?</v>
      </c>
      <c r="H14" t="e">
        <f ca="1">G14/F14</f>
        <v>#NAME?</v>
      </c>
      <c r="I14" t="e">
        <f ca="1">H14/H15</f>
        <v>#NAME?</v>
      </c>
      <c r="J14" t="e">
        <f ca="1">FDIST(I14,F14,F15)</f>
        <v>#NAME?</v>
      </c>
      <c r="K14" s="3" t="e">
        <f ca="1">IF(J14&lt;J12,"yes","no")</f>
        <v>#NAME?</v>
      </c>
      <c r="N14" s="3">
        <f t="shared" si="0"/>
        <v>11</v>
      </c>
      <c r="O14" s="11">
        <v>9</v>
      </c>
      <c r="P14" s="11">
        <v>2</v>
      </c>
      <c r="Q14" s="11">
        <v>49</v>
      </c>
      <c r="R14" s="4" t="e">
        <f t="array" aca="1" ref="R14" ca="1">Q14-TREND(DELROW($Q$4:$Q$14,N14),DELROW($O$4:$P$14,N14),O14:P14)</f>
        <v>#NAME?</v>
      </c>
      <c r="T14" s="4">
        <v>53.325829905042831</v>
      </c>
      <c r="U14" s="4">
        <v>-4.3258299050428306</v>
      </c>
      <c r="V14" s="4" t="e">
        <f ca="1"/>
        <v>#NAME?</v>
      </c>
    </row>
    <row r="15" spans="1:27" x14ac:dyDescent="0.35">
      <c r="E15" t="s">
        <v>29</v>
      </c>
      <c r="F15">
        <f>F16-F14</f>
        <v>8</v>
      </c>
      <c r="G15" t="e">
        <f ca="1">G16-G14</f>
        <v>#NAME?</v>
      </c>
      <c r="H15" t="e">
        <f ca="1">G15/F15</f>
        <v>#NAME?</v>
      </c>
      <c r="Q15" s="3" t="s">
        <v>30</v>
      </c>
      <c r="R15" t="e">
        <f t="array" aca="1" ref="R15" ca="1">AVERAGE(R4:R14^2)</f>
        <v>#NAME?</v>
      </c>
      <c r="U15" s="3" t="s">
        <v>30</v>
      </c>
      <c r="V15" t="e">
        <f t="array" aca="1" ref="V15" ca="1">AVERAGE((U4:U14/(1-V4:V14))^2)</f>
        <v>#NAME?</v>
      </c>
    </row>
    <row r="16" spans="1:27" x14ac:dyDescent="0.35">
      <c r="E16" s="4" t="s">
        <v>31</v>
      </c>
      <c r="F16" s="4">
        <f>F10-1</f>
        <v>10</v>
      </c>
      <c r="G16" s="4">
        <f>DEVSQ(C4:C14)</f>
        <v>1857.6363636363633</v>
      </c>
      <c r="H16" s="4"/>
      <c r="I16" s="4"/>
      <c r="J16" s="4"/>
      <c r="K16" s="4"/>
    </row>
    <row r="17" spans="5:20" ht="15" thickBot="1" x14ac:dyDescent="0.4">
      <c r="Q17" t="s">
        <v>10</v>
      </c>
      <c r="R17" s="5" t="e">
        <f ca="1">PRESS(O4:P14,Q4:Q14)</f>
        <v>#NAME?</v>
      </c>
      <c r="T17" t="e">
        <f ca="1">FTEXT(R17)</f>
        <v>#NAME?</v>
      </c>
    </row>
    <row r="18" spans="5:20" ht="15" thickTop="1" x14ac:dyDescent="0.35">
      <c r="E18" s="10"/>
      <c r="F18" s="10" t="s">
        <v>32</v>
      </c>
      <c r="G18" s="10" t="s">
        <v>33</v>
      </c>
      <c r="H18" s="10" t="s">
        <v>34</v>
      </c>
      <c r="I18" s="10" t="s">
        <v>26</v>
      </c>
      <c r="J18" s="10" t="s">
        <v>35</v>
      </c>
      <c r="K18" s="10" t="s">
        <v>36</v>
      </c>
      <c r="L18" s="10" t="s">
        <v>37</v>
      </c>
      <c r="Q18" t="s">
        <v>30</v>
      </c>
      <c r="R18" s="8" t="e">
        <f ca="1">R17/N14</f>
        <v>#NAME?</v>
      </c>
      <c r="T18" t="e">
        <f ca="1">FTEXT(R18)</f>
        <v>#NAME?</v>
      </c>
    </row>
    <row r="19" spans="5:20" x14ac:dyDescent="0.35">
      <c r="E19" t="s">
        <v>38</v>
      </c>
      <c r="F19" t="e">
        <f t="array" aca="1" ref="F19:G21" ca="1">RegCoeff(A4:B14,C4:C14)</f>
        <v>#NAME?</v>
      </c>
      <c r="G19" t="e">
        <f ca="1"/>
        <v>#NAME?</v>
      </c>
      <c r="H19" t="e">
        <f ca="1">F19/G19</f>
        <v>#NAME?</v>
      </c>
      <c r="I19" t="e">
        <f ca="1">TDIST(ABS(H19),$F$15,2)</f>
        <v>#NAME?</v>
      </c>
      <c r="J19" t="e">
        <f ca="1">F19-TINV(J$12,$F$15)*G19</f>
        <v>#NAME?</v>
      </c>
      <c r="K19" t="e">
        <f ca="1">F19+TINV(J$12,$F$15)*G19</f>
        <v>#NAME?</v>
      </c>
    </row>
    <row r="20" spans="5:20" x14ac:dyDescent="0.35">
      <c r="E20" t="str">
        <f t="array" ref="E20:E21">TRANSPOSE(A3:B3)</f>
        <v>Color</v>
      </c>
      <c r="F20" t="e">
        <f ca="1"/>
        <v>#NAME?</v>
      </c>
      <c r="G20" t="e">
        <f ca="1"/>
        <v>#NAME?</v>
      </c>
      <c r="H20" t="e">
        <f ca="1">F20/G20</f>
        <v>#NAME?</v>
      </c>
      <c r="I20" t="e">
        <f ca="1">TDIST(ABS(H20),$F$15,2)</f>
        <v>#NAME?</v>
      </c>
      <c r="J20" t="e">
        <f ca="1">F20-TINV(J$12,$F$15)*G20</f>
        <v>#NAME?</v>
      </c>
      <c r="K20" t="e">
        <f ca="1">F20+TINV(J$12,$F$15)*G20</f>
        <v>#NAME?</v>
      </c>
      <c r="L20" t="e">
        <f ca="1">VIF(A4:B14,1)</f>
        <v>#NAME?</v>
      </c>
      <c r="R20" s="9" t="e">
        <f ca="1">RegCV(O4:P14,Q4:Q14)</f>
        <v>#NAME?</v>
      </c>
      <c r="T20" t="e">
        <f ca="1">FTEXT(R20)</f>
        <v>#NAME?</v>
      </c>
    </row>
    <row r="21" spans="5:20" x14ac:dyDescent="0.35">
      <c r="E21" s="4" t="str">
        <v>Quality</v>
      </c>
      <c r="F21" s="4" t="e">
        <f ca="1"/>
        <v>#NAME?</v>
      </c>
      <c r="G21" s="4" t="e">
        <f ca="1"/>
        <v>#NAME?</v>
      </c>
      <c r="H21" s="4" t="e">
        <f ca="1">F21/G21</f>
        <v>#NAME?</v>
      </c>
      <c r="I21" s="4" t="e">
        <f ca="1">TDIST(ABS(H21),$F$15,2)</f>
        <v>#NAME?</v>
      </c>
      <c r="J21" s="4" t="e">
        <f ca="1">F21-TINV(J$12,$F$15)*G21</f>
        <v>#NAME?</v>
      </c>
      <c r="K21" s="4" t="e">
        <f ca="1">F21+TINV(J$12,$F$15)*G21</f>
        <v>#NAME?</v>
      </c>
      <c r="L21" s="4" t="e">
        <f ca="1">VIF(A4:B14,2)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2025-10-11T15:42:04Z</dcterms:created>
  <dcterms:modified xsi:type="dcterms:W3CDTF">2025-10-11T15:44:51Z</dcterms:modified>
</cp:coreProperties>
</file>