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1" documentId="8_{02299799-C489-48AB-9037-B80CA606F6C2}" xr6:coauthVersionLast="47" xr6:coauthVersionMax="47" xr10:uidLastSave="{0C233293-4227-4074-9123-AF7366FB17E1}"/>
  <bookViews>
    <workbookView xWindow="-110" yWindow="-110" windowWidth="19420" windowHeight="10300" xr2:uid="{B79A9BB0-7AE5-45B9-BD24-E6AAF6EB747C}"/>
  </bookViews>
  <sheets>
    <sheet name="Title" sheetId="2" r:id="rId1"/>
    <sheet name="Desc" sheetId="1" r:id="rId2"/>
  </sheets>
  <externalReferences>
    <externalReference r:id="rId3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 a="1"/>
  <c r="L25" i="1" s="1"/>
  <c r="Z16" i="1"/>
  <c r="H11" i="1" a="1"/>
  <c r="H15" i="1" s="1"/>
  <c r="Z10" i="1" a="1"/>
  <c r="Z12" i="1" s="1"/>
  <c r="N4" i="1" a="1"/>
  <c r="R8" i="1" s="1"/>
  <c r="H4" i="1" a="1"/>
  <c r="K7" i="1" s="1"/>
  <c r="F34" i="1"/>
  <c r="E34" i="1"/>
  <c r="D34" i="1"/>
  <c r="C34" i="1"/>
  <c r="B34" i="1"/>
  <c r="F33" i="1"/>
  <c r="E33" i="1"/>
  <c r="D33" i="1"/>
  <c r="C33" i="1"/>
  <c r="B33" i="1"/>
  <c r="F32" i="1"/>
  <c r="E32" i="1"/>
  <c r="D32" i="1"/>
  <c r="C32" i="1"/>
  <c r="B32" i="1"/>
  <c r="Y10" i="1" a="1"/>
  <c r="Y14" i="1" s="1"/>
  <c r="U10" i="1"/>
  <c r="U15" i="1" s="1"/>
  <c r="K5" i="1" l="1"/>
  <c r="L5" i="1"/>
  <c r="L7" i="1"/>
  <c r="H6" i="1"/>
  <c r="R7" i="1"/>
  <c r="N8" i="1"/>
  <c r="N5" i="1"/>
  <c r="O5" i="1"/>
  <c r="O8" i="1"/>
  <c r="Q5" i="1"/>
  <c r="P8" i="1"/>
  <c r="J21" i="1"/>
  <c r="H8" i="1"/>
  <c r="R5" i="1"/>
  <c r="K21" i="1"/>
  <c r="I8" i="1"/>
  <c r="N6" i="1"/>
  <c r="Z13" i="1"/>
  <c r="L21" i="1"/>
  <c r="P5" i="1"/>
  <c r="I21" i="1"/>
  <c r="J8" i="1"/>
  <c r="Q6" i="1"/>
  <c r="Z14" i="1"/>
  <c r="H22" i="1"/>
  <c r="R6" i="1"/>
  <c r="K23" i="1"/>
  <c r="O4" i="1"/>
  <c r="N7" i="1"/>
  <c r="L12" i="1"/>
  <c r="L23" i="1"/>
  <c r="P4" i="1"/>
  <c r="O7" i="1"/>
  <c r="H13" i="1"/>
  <c r="H24" i="1"/>
  <c r="Q4" i="1"/>
  <c r="P7" i="1"/>
  <c r="I15" i="1"/>
  <c r="I24" i="1"/>
  <c r="J5" i="1"/>
  <c r="R4" i="1"/>
  <c r="Q7" i="1"/>
  <c r="J15" i="1"/>
  <c r="J24" i="1"/>
  <c r="I13" i="1"/>
  <c r="K15" i="1"/>
  <c r="H11" i="1"/>
  <c r="J13" i="1"/>
  <c r="L15" i="1"/>
  <c r="I6" i="1"/>
  <c r="K8" i="1"/>
  <c r="I11" i="1"/>
  <c r="K13" i="1"/>
  <c r="H4" i="1"/>
  <c r="U17" i="1" s="1"/>
  <c r="J6" i="1"/>
  <c r="L8" i="1"/>
  <c r="J11" i="1"/>
  <c r="L13" i="1"/>
  <c r="I22" i="1"/>
  <c r="K24" i="1"/>
  <c r="I4" i="1"/>
  <c r="K6" i="1"/>
  <c r="O6" i="1"/>
  <c r="Q8" i="1"/>
  <c r="K11" i="1"/>
  <c r="H14" i="1"/>
  <c r="H20" i="1"/>
  <c r="J22" i="1"/>
  <c r="L24" i="1"/>
  <c r="J4" i="1"/>
  <c r="L6" i="1"/>
  <c r="N4" i="1"/>
  <c r="P6" i="1"/>
  <c r="L11" i="1"/>
  <c r="I14" i="1"/>
  <c r="I20" i="1"/>
  <c r="K22" i="1"/>
  <c r="H25" i="1"/>
  <c r="K4" i="1"/>
  <c r="H7" i="1"/>
  <c r="H12" i="1"/>
  <c r="J14" i="1"/>
  <c r="J20" i="1"/>
  <c r="L22" i="1"/>
  <c r="I25" i="1"/>
  <c r="L4" i="1"/>
  <c r="I7" i="1"/>
  <c r="Z10" i="1"/>
  <c r="I12" i="1"/>
  <c r="K14" i="1"/>
  <c r="K20" i="1"/>
  <c r="H23" i="1"/>
  <c r="J25" i="1"/>
  <c r="H5" i="1"/>
  <c r="J7" i="1"/>
  <c r="Z11" i="1"/>
  <c r="J12" i="1"/>
  <c r="L14" i="1"/>
  <c r="L20" i="1"/>
  <c r="I23" i="1"/>
  <c r="K25" i="1"/>
  <c r="I5" i="1"/>
  <c r="K12" i="1"/>
  <c r="H21" i="1"/>
  <c r="J23" i="1"/>
  <c r="Y10" i="1"/>
  <c r="Y11" i="1"/>
  <c r="U12" i="1"/>
  <c r="U16" i="1" s="1"/>
  <c r="Y12" i="1"/>
  <c r="U14" i="1"/>
  <c r="Y13" i="1"/>
  <c r="AB4" i="1" l="1"/>
  <c r="AA4" i="1"/>
  <c r="Z4" i="1"/>
  <c r="Y4" i="1"/>
  <c r="U18" i="1"/>
  <c r="X4" i="1"/>
  <c r="U3" i="1" l="1"/>
  <c r="U5" i="1" s="1"/>
  <c r="Y5" i="1" l="1"/>
  <c r="AA5" i="1"/>
  <c r="X5" i="1"/>
  <c r="Z5" i="1"/>
  <c r="AB5" i="1"/>
</calcChain>
</file>

<file path=xl/sharedStrings.xml><?xml version="1.0" encoding="utf-8"?>
<sst xmlns="http://schemas.openxmlformats.org/spreadsheetml/2006/main" count="73" uniqueCount="66">
  <si>
    <t>European Union Statistics</t>
  </si>
  <si>
    <t>Axes Lengths</t>
  </si>
  <si>
    <t>Country</t>
  </si>
  <si>
    <t>GDP/capita</t>
  </si>
  <si>
    <t>Public Debt</t>
  </si>
  <si>
    <t>Deficit</t>
  </si>
  <si>
    <t>Inflation</t>
  </si>
  <si>
    <t>Unemployment</t>
  </si>
  <si>
    <t>Sample Covariance Matrix</t>
  </si>
  <si>
    <t>Correlation Matrix</t>
  </si>
  <si>
    <t>k</t>
  </si>
  <si>
    <t>Unemploy</t>
  </si>
  <si>
    <t> Austria</t>
  </si>
  <si>
    <t>α</t>
  </si>
  <si>
    <t>λ</t>
  </si>
  <si>
    <t> Belgium</t>
  </si>
  <si>
    <t>χ2-crit</t>
  </si>
  <si>
    <t>length</t>
  </si>
  <si>
    <t> Bulgaria</t>
  </si>
  <si>
    <t> Cyprus</t>
  </si>
  <si>
    <t> Czech Republic</t>
  </si>
  <si>
    <t>Volume of ellipse</t>
  </si>
  <si>
    <t> Denmark</t>
  </si>
  <si>
    <t> Estonia</t>
  </si>
  <si>
    <t>Population Covariance Matrix</t>
  </si>
  <si>
    <t>=COUNTA(B3,F3)</t>
  </si>
  <si>
    <t> Finland</t>
  </si>
  <si>
    <t> France</t>
  </si>
  <si>
    <t>=CHIINV(U11,U10)</t>
  </si>
  <si>
    <t> Germany</t>
  </si>
  <si>
    <t> Greece</t>
  </si>
  <si>
    <r>
      <t>2</t>
    </r>
    <r>
      <rPr>
        <sz val="11"/>
        <color theme="1"/>
        <rFont val="Calibri"/>
        <family val="2"/>
      </rPr>
      <t>π^(k/2)</t>
    </r>
  </si>
  <si>
    <t>=2*PI()^(U10/2)</t>
  </si>
  <si>
    <t> Hungary</t>
  </si>
  <si>
    <r>
      <t>k</t>
    </r>
    <r>
      <rPr>
        <sz val="11"/>
        <color theme="1"/>
        <rFont val="Calibri"/>
        <family val="2"/>
      </rPr>
      <t>Γ(k/2)</t>
    </r>
  </si>
  <si>
    <t>=U10*EXP(GAMMALN(U10/2))</t>
  </si>
  <si>
    <t> Ireland</t>
  </si>
  <si>
    <t>χ2-crit^(k/2)</t>
  </si>
  <si>
    <t>=U12^(U10/2)</t>
  </si>
  <si>
    <t>Volume</t>
  </si>
  <si>
    <t> Italy</t>
  </si>
  <si>
    <t>|S|^(1/2)</t>
  </si>
  <si>
    <t>=SQRT(MDETERM(H4:L8))</t>
  </si>
  <si>
    <t> Latvia</t>
  </si>
  <si>
    <t>Eigenvalues/eigenvectors for Sample Covariance Matrix</t>
  </si>
  <si>
    <t>volume</t>
  </si>
  <si>
    <t>=U14/U15*U16*U17</t>
  </si>
  <si>
    <t> Lithuania</t>
  </si>
  <si>
    <t> Luxembourg</t>
  </si>
  <si>
    <t> Malta</t>
  </si>
  <si>
    <t> Netherlands</t>
  </si>
  <si>
    <t> Poland</t>
  </si>
  <si>
    <t> Portugal</t>
  </si>
  <si>
    <t> Romania</t>
  </si>
  <si>
    <t> Slovakia</t>
  </si>
  <si>
    <t> Slovenia</t>
  </si>
  <si>
    <t> Spain</t>
  </si>
  <si>
    <t> Sweden</t>
  </si>
  <si>
    <t> United Kingdom</t>
  </si>
  <si>
    <t>Mean</t>
  </si>
  <si>
    <t>Var</t>
  </si>
  <si>
    <t>Stdev</t>
  </si>
  <si>
    <t>Real Statistics Using Excel</t>
  </si>
  <si>
    <t>Updated</t>
  </si>
  <si>
    <t>Copyright © 2013 - 2025 Charles Zaiontz</t>
  </si>
  <si>
    <t>Confidence Hyper-ellipse and Eigenvalues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</si>
</sst>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.5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164" fontId="3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0" xfId="0" applyFont="1"/>
    <xf numFmtId="0" fontId="0" fillId="0" borderId="10" xfId="0" applyBorder="1"/>
    <xf numFmtId="164" fontId="3" fillId="0" borderId="5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0" fillId="0" borderId="11" xfId="0" applyBorder="1"/>
    <xf numFmtId="0" fontId="0" fillId="0" borderId="0" xfId="0" quotePrefix="1"/>
    <xf numFmtId="0" fontId="0" fillId="0" borderId="12" xfId="0" applyBorder="1"/>
    <xf numFmtId="164" fontId="3" fillId="0" borderId="7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165" fontId="0" fillId="0" borderId="2" xfId="0" applyNumberFormat="1" applyBorder="1"/>
    <xf numFmtId="165" fontId="0" fillId="0" borderId="3" xfId="0" applyNumberFormat="1" applyBorder="1"/>
    <xf numFmtId="165" fontId="0" fillId="0" borderId="4" xfId="0" applyNumberFormat="1" applyBorder="1"/>
    <xf numFmtId="165" fontId="0" fillId="0" borderId="5" xfId="0" applyNumberFormat="1" applyBorder="1"/>
    <xf numFmtId="165" fontId="0" fillId="0" borderId="0" xfId="0" applyNumberFormat="1"/>
    <xf numFmtId="165" fontId="0" fillId="0" borderId="6" xfId="0" applyNumberFormat="1" applyBorder="1"/>
    <xf numFmtId="165" fontId="0" fillId="0" borderId="7" xfId="0" applyNumberFormat="1" applyBorder="1"/>
    <xf numFmtId="165" fontId="0" fillId="0" borderId="8" xfId="0" applyNumberFormat="1" applyBorder="1"/>
    <xf numFmtId="165" fontId="0" fillId="0" borderId="9" xfId="0" applyNumberFormat="1" applyBorder="1"/>
    <xf numFmtId="15" fontId="0" fillId="0" borderId="0" xfId="0" applyNumberForma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F2E15-DFF2-4FE6-8634-8BF1621DCF97}"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62</v>
      </c>
    </row>
    <row r="2" spans="1:2" x14ac:dyDescent="0.35">
      <c r="A2" t="s">
        <v>65</v>
      </c>
    </row>
    <row r="4" spans="1:2" x14ac:dyDescent="0.35">
      <c r="A4" t="s">
        <v>63</v>
      </c>
      <c r="B4" s="37">
        <v>45959</v>
      </c>
    </row>
    <row r="6" spans="1:2" x14ac:dyDescent="0.35">
      <c r="A6" s="38" t="s">
        <v>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1BAFB-60F8-4181-B28B-9E5C608CA7C1}">
  <dimension ref="A1:AC34"/>
  <sheetViews>
    <sheetView workbookViewId="0"/>
  </sheetViews>
  <sheetFormatPr defaultColWidth="9.1796875" defaultRowHeight="14.5" x14ac:dyDescent="0.35"/>
  <cols>
    <col min="1" max="1" width="16" customWidth="1"/>
    <col min="2" max="6" width="13" customWidth="1"/>
    <col min="7" max="7" width="9.1796875" customWidth="1"/>
    <col min="20" max="20" width="11.453125" customWidth="1"/>
    <col min="21" max="21" width="10" bestFit="1" customWidth="1"/>
    <col min="22" max="22" width="3.7265625" customWidth="1"/>
    <col min="23" max="23" width="27.54296875" customWidth="1"/>
    <col min="24" max="28" width="11" customWidth="1"/>
  </cols>
  <sheetData>
    <row r="1" spans="1:29" x14ac:dyDescent="0.35">
      <c r="A1" s="1" t="s">
        <v>0</v>
      </c>
      <c r="T1" t="s">
        <v>1</v>
      </c>
    </row>
    <row r="3" spans="1:29" s="1" customFormat="1" x14ac:dyDescent="0.3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H3" t="s">
        <v>8</v>
      </c>
      <c r="I3"/>
      <c r="N3" t="s">
        <v>9</v>
      </c>
      <c r="T3" t="s">
        <v>10</v>
      </c>
      <c r="U3" s="4">
        <f ca="1">COUNT(H20:L20)</f>
        <v>0</v>
      </c>
      <c r="V3"/>
      <c r="W3"/>
      <c r="X3" s="5" t="s">
        <v>3</v>
      </c>
      <c r="Y3" s="5" t="s">
        <v>4</v>
      </c>
      <c r="Z3" s="5" t="s">
        <v>5</v>
      </c>
      <c r="AA3" s="5" t="s">
        <v>6</v>
      </c>
      <c r="AB3" s="5" t="s">
        <v>11</v>
      </c>
      <c r="AC3"/>
    </row>
    <row r="4" spans="1:29" x14ac:dyDescent="0.35">
      <c r="A4" t="s">
        <v>12</v>
      </c>
      <c r="B4" s="6">
        <v>39.761000000000003</v>
      </c>
      <c r="C4" s="7">
        <v>72.3</v>
      </c>
      <c r="D4" s="7">
        <v>-4.5999999999999996</v>
      </c>
      <c r="E4" s="7">
        <v>1.7</v>
      </c>
      <c r="F4" s="8">
        <v>3.9</v>
      </c>
      <c r="H4" s="9" t="e">
        <f t="array" aca="1" ref="H4:L8" ca="1">COV(B4:F30)</f>
        <v>#NAME?</v>
      </c>
      <c r="I4" s="10" t="e">
        <f ca="1"/>
        <v>#NAME?</v>
      </c>
      <c r="J4" s="10" t="e">
        <f ca="1"/>
        <v>#NAME?</v>
      </c>
      <c r="K4" s="10" t="e">
        <f ca="1"/>
        <v>#NAME?</v>
      </c>
      <c r="L4" s="11" t="e">
        <f ca="1"/>
        <v>#NAME?</v>
      </c>
      <c r="N4" s="9" t="e">
        <f t="array" aca="1" ref="N4:R8" ca="1">CORR(B4:F30)</f>
        <v>#NAME?</v>
      </c>
      <c r="O4" s="10" t="e">
        <f ca="1"/>
        <v>#NAME?</v>
      </c>
      <c r="P4" s="10" t="e">
        <f ca="1"/>
        <v>#NAME?</v>
      </c>
      <c r="Q4" s="10" t="e">
        <f ca="1"/>
        <v>#NAME?</v>
      </c>
      <c r="R4" s="11" t="e">
        <f ca="1"/>
        <v>#NAME?</v>
      </c>
      <c r="T4" s="17" t="s">
        <v>13</v>
      </c>
      <c r="U4" s="18">
        <v>0.05</v>
      </c>
      <c r="W4" s="17" t="s">
        <v>14</v>
      </c>
      <c r="X4" s="9" t="e">
        <f ca="1">H20</f>
        <v>#NAME?</v>
      </c>
      <c r="Y4" s="10" t="e">
        <f ca="1">I20</f>
        <v>#NAME?</v>
      </c>
      <c r="Z4" s="10" t="e">
        <f ca="1">J20</f>
        <v>#NAME?</v>
      </c>
      <c r="AA4" s="10" t="e">
        <f ca="1">K20</f>
        <v>#NAME?</v>
      </c>
      <c r="AB4" s="11" t="e">
        <f ca="1">L20</f>
        <v>#NAME?</v>
      </c>
    </row>
    <row r="5" spans="1:29" x14ac:dyDescent="0.35">
      <c r="A5" t="s">
        <v>15</v>
      </c>
      <c r="B5" s="19">
        <v>36.274000000000001</v>
      </c>
      <c r="C5" s="20">
        <v>96.8</v>
      </c>
      <c r="D5" s="20">
        <v>-4.0999999999999996</v>
      </c>
      <c r="E5" s="20">
        <v>2.2999999999999998</v>
      </c>
      <c r="F5" s="21">
        <v>6.7</v>
      </c>
      <c r="H5" s="12" t="e">
        <f ca="1"/>
        <v>#NAME?</v>
      </c>
      <c r="I5" t="e">
        <f ca="1"/>
        <v>#NAME?</v>
      </c>
      <c r="J5" t="e">
        <f ca="1"/>
        <v>#NAME?</v>
      </c>
      <c r="K5" t="e">
        <f ca="1"/>
        <v>#NAME?</v>
      </c>
      <c r="L5" s="13" t="e">
        <f ca="1"/>
        <v>#NAME?</v>
      </c>
      <c r="N5" s="12" t="e">
        <f ca="1"/>
        <v>#NAME?</v>
      </c>
      <c r="O5" t="e">
        <f ca="1"/>
        <v>#NAME?</v>
      </c>
      <c r="P5" t="e">
        <f ca="1"/>
        <v>#NAME?</v>
      </c>
      <c r="Q5" t="e">
        <f ca="1"/>
        <v>#NAME?</v>
      </c>
      <c r="R5" s="13" t="e">
        <f ca="1"/>
        <v>#NAME?</v>
      </c>
      <c r="T5" s="17" t="s">
        <v>16</v>
      </c>
      <c r="U5" s="22" t="e">
        <f ca="1">CHIINV(U4,U3)</f>
        <v>#NUM!</v>
      </c>
      <c r="W5" t="s">
        <v>17</v>
      </c>
      <c r="X5" s="14" t="e">
        <f ca="1">SQRT(X4*$U$5)</f>
        <v>#NAME?</v>
      </c>
      <c r="Y5" s="15" t="e">
        <f ca="1">SQRT(Y4*$U$5)</f>
        <v>#NAME?</v>
      </c>
      <c r="Z5" s="15" t="e">
        <f ca="1">SQRT(Z4*$U$5)</f>
        <v>#NAME?</v>
      </c>
      <c r="AA5" s="15" t="e">
        <f ca="1">SQRT(AA4*$U$5)</f>
        <v>#NAME?</v>
      </c>
      <c r="AB5" s="16" t="e">
        <f ca="1">SQRT(AB4*$U$5)</f>
        <v>#NAME?</v>
      </c>
    </row>
    <row r="6" spans="1:29" x14ac:dyDescent="0.35">
      <c r="A6" t="s">
        <v>18</v>
      </c>
      <c r="B6" s="19">
        <v>12.933999999999999</v>
      </c>
      <c r="C6" s="20">
        <v>16.2</v>
      </c>
      <c r="D6" s="20">
        <v>-3.2</v>
      </c>
      <c r="E6" s="20">
        <v>3</v>
      </c>
      <c r="F6" s="21">
        <v>11.9</v>
      </c>
      <c r="H6" s="12" t="e">
        <f ca="1"/>
        <v>#NAME?</v>
      </c>
      <c r="I6" t="e">
        <f ca="1"/>
        <v>#NAME?</v>
      </c>
      <c r="J6" t="e">
        <f ca="1"/>
        <v>#NAME?</v>
      </c>
      <c r="K6" t="e">
        <f ca="1"/>
        <v>#NAME?</v>
      </c>
      <c r="L6" s="13" t="e">
        <f ca="1"/>
        <v>#NAME?</v>
      </c>
      <c r="N6" s="12" t="e">
        <f ca="1"/>
        <v>#NAME?</v>
      </c>
      <c r="O6" t="e">
        <f ca="1"/>
        <v>#NAME?</v>
      </c>
      <c r="P6" t="e">
        <f ca="1"/>
        <v>#NAME?</v>
      </c>
      <c r="Q6" t="e">
        <f ca="1"/>
        <v>#NAME?</v>
      </c>
      <c r="R6" s="13" t="e">
        <f ca="1"/>
        <v>#NAME?</v>
      </c>
    </row>
    <row r="7" spans="1:29" x14ac:dyDescent="0.35">
      <c r="A7" t="s">
        <v>19</v>
      </c>
      <c r="B7" s="19">
        <v>28.96</v>
      </c>
      <c r="C7" s="20">
        <v>60.8</v>
      </c>
      <c r="D7" s="20">
        <v>-5.3</v>
      </c>
      <c r="E7" s="20">
        <v>2.6</v>
      </c>
      <c r="F7" s="21">
        <v>7.8</v>
      </c>
      <c r="H7" s="12" t="e">
        <f ca="1"/>
        <v>#NAME?</v>
      </c>
      <c r="I7" t="e">
        <f ca="1"/>
        <v>#NAME?</v>
      </c>
      <c r="J7" t="e">
        <f ca="1"/>
        <v>#NAME?</v>
      </c>
      <c r="K7" t="e">
        <f ca="1"/>
        <v>#NAME?</v>
      </c>
      <c r="L7" s="13" t="e">
        <f ca="1"/>
        <v>#NAME?</v>
      </c>
      <c r="N7" s="12" t="e">
        <f ca="1"/>
        <v>#NAME?</v>
      </c>
      <c r="O7" t="e">
        <f ca="1"/>
        <v>#NAME?</v>
      </c>
      <c r="P7" t="e">
        <f ca="1"/>
        <v>#NAME?</v>
      </c>
      <c r="Q7" t="e">
        <f ca="1"/>
        <v>#NAME?</v>
      </c>
      <c r="R7" s="13" t="e">
        <f ca="1"/>
        <v>#NAME?</v>
      </c>
    </row>
    <row r="8" spans="1:29" x14ac:dyDescent="0.35">
      <c r="A8" t="s">
        <v>20</v>
      </c>
      <c r="B8" s="19">
        <v>24.95</v>
      </c>
      <c r="C8" s="20">
        <v>38.5</v>
      </c>
      <c r="D8" s="20">
        <v>-4.7</v>
      </c>
      <c r="E8" s="20">
        <v>1.2</v>
      </c>
      <c r="F8" s="21">
        <v>6.6</v>
      </c>
      <c r="H8" s="14" t="e">
        <f ca="1"/>
        <v>#NAME?</v>
      </c>
      <c r="I8" s="15" t="e">
        <f ca="1"/>
        <v>#NAME?</v>
      </c>
      <c r="J8" s="15" t="e">
        <f ca="1"/>
        <v>#NAME?</v>
      </c>
      <c r="K8" s="15" t="e">
        <f ca="1"/>
        <v>#NAME?</v>
      </c>
      <c r="L8" s="16" t="e">
        <f ca="1"/>
        <v>#NAME?</v>
      </c>
      <c r="N8" s="14" t="e">
        <f ca="1"/>
        <v>#NAME?</v>
      </c>
      <c r="O8" s="15" t="e">
        <f ca="1"/>
        <v>#NAME?</v>
      </c>
      <c r="P8" s="15" t="e">
        <f ca="1"/>
        <v>#NAME?</v>
      </c>
      <c r="Q8" s="15" t="e">
        <f ca="1"/>
        <v>#NAME?</v>
      </c>
      <c r="R8" s="16" t="e">
        <f ca="1"/>
        <v>#NAME?</v>
      </c>
      <c r="T8" t="s">
        <v>21</v>
      </c>
    </row>
    <row r="9" spans="1:29" x14ac:dyDescent="0.35">
      <c r="A9" t="s">
        <v>22</v>
      </c>
      <c r="B9" s="19">
        <v>36.442999999999998</v>
      </c>
      <c r="C9" s="20">
        <v>43.6</v>
      </c>
      <c r="D9" s="20">
        <v>-2.7</v>
      </c>
      <c r="E9" s="20">
        <v>2.2000000000000002</v>
      </c>
      <c r="F9" s="21">
        <v>7.1</v>
      </c>
    </row>
    <row r="10" spans="1:29" x14ac:dyDescent="0.35">
      <c r="A10" t="s">
        <v>23</v>
      </c>
      <c r="B10" s="19">
        <v>18.527000000000001</v>
      </c>
      <c r="C10" s="20">
        <v>6.6</v>
      </c>
      <c r="D10" s="20">
        <v>0.1</v>
      </c>
      <c r="E10" s="20">
        <v>2.7</v>
      </c>
      <c r="F10" s="21">
        <v>12.8</v>
      </c>
      <c r="H10" t="s">
        <v>24</v>
      </c>
      <c r="T10" t="s">
        <v>10</v>
      </c>
      <c r="U10" s="4">
        <f>COUNTA(B3:F3)</f>
        <v>5</v>
      </c>
      <c r="W10" s="23" t="s">
        <v>25</v>
      </c>
      <c r="Y10" t="str">
        <f t="array" ref="Y10:Y14">TRANSPOSE(X3:AB3)</f>
        <v>GDP/capita</v>
      </c>
      <c r="Z10" s="4" t="e">
        <f t="array" aca="1" ref="Z10:Z14" ca="1">CONF_MNORM(B4:F30)</f>
        <v>#NAME?</v>
      </c>
    </row>
    <row r="11" spans="1:29" x14ac:dyDescent="0.35">
      <c r="A11" t="s">
        <v>26</v>
      </c>
      <c r="B11" s="19">
        <v>34.917999999999999</v>
      </c>
      <c r="C11" s="20">
        <v>48.4</v>
      </c>
      <c r="D11" s="20">
        <v>-2.5</v>
      </c>
      <c r="E11" s="20">
        <v>1.7</v>
      </c>
      <c r="F11" s="21">
        <v>7.8</v>
      </c>
      <c r="H11" s="9" t="e">
        <f t="array" aca="1" ref="H11:L15" ca="1">COVP(B4:F30)</f>
        <v>#NAME?</v>
      </c>
      <c r="I11" s="10" t="e">
        <f ca="1"/>
        <v>#NAME?</v>
      </c>
      <c r="J11" s="10" t="e">
        <f ca="1"/>
        <v>#NAME?</v>
      </c>
      <c r="K11" s="10" t="e">
        <f ca="1"/>
        <v>#NAME?</v>
      </c>
      <c r="L11" s="11" t="e">
        <f ca="1"/>
        <v>#NAME?</v>
      </c>
      <c r="T11" s="17" t="s">
        <v>13</v>
      </c>
      <c r="U11" s="18">
        <v>0.05</v>
      </c>
      <c r="Y11" t="str">
        <v>Public Debt</v>
      </c>
      <c r="Z11" s="18" t="e">
        <f ca="1"/>
        <v>#NAME?</v>
      </c>
    </row>
    <row r="12" spans="1:29" x14ac:dyDescent="0.35">
      <c r="A12" t="s">
        <v>27</v>
      </c>
      <c r="B12" s="19">
        <v>33.909999999999997</v>
      </c>
      <c r="C12" s="20">
        <v>81.7</v>
      </c>
      <c r="D12" s="20">
        <v>-7</v>
      </c>
      <c r="E12" s="20">
        <v>1.7</v>
      </c>
      <c r="F12" s="21">
        <v>9.9</v>
      </c>
      <c r="H12" s="12" t="e">
        <f ca="1"/>
        <v>#NAME?</v>
      </c>
      <c r="I12" t="e">
        <f ca="1"/>
        <v>#NAME?</v>
      </c>
      <c r="J12" t="e">
        <f ca="1"/>
        <v>#NAME?</v>
      </c>
      <c r="K12" t="e">
        <f ca="1"/>
        <v>#NAME?</v>
      </c>
      <c r="L12" s="13" t="e">
        <f ca="1"/>
        <v>#NAME?</v>
      </c>
      <c r="T12" s="17" t="s">
        <v>16</v>
      </c>
      <c r="U12" s="22">
        <f>CHIINV(U11,U10)</f>
        <v>11.070497693516353</v>
      </c>
      <c r="W12" s="23" t="s">
        <v>28</v>
      </c>
      <c r="Y12" t="str">
        <v>Deficit</v>
      </c>
      <c r="Z12" s="18" t="e">
        <f ca="1"/>
        <v>#NAME?</v>
      </c>
    </row>
    <row r="13" spans="1:29" x14ac:dyDescent="0.35">
      <c r="A13" t="s">
        <v>29</v>
      </c>
      <c r="B13" s="19">
        <v>36.081000000000003</v>
      </c>
      <c r="C13" s="20">
        <v>83.2</v>
      </c>
      <c r="D13" s="20">
        <v>-3.3</v>
      </c>
      <c r="E13" s="20">
        <v>1.2</v>
      </c>
      <c r="F13" s="21">
        <v>5.8</v>
      </c>
      <c r="H13" s="12" t="e">
        <f ca="1"/>
        <v>#NAME?</v>
      </c>
      <c r="I13" t="e">
        <f ca="1"/>
        <v>#NAME?</v>
      </c>
      <c r="J13" t="e">
        <f ca="1"/>
        <v>#NAME?</v>
      </c>
      <c r="K13" t="e">
        <f ca="1"/>
        <v>#NAME?</v>
      </c>
      <c r="L13" s="13" t="e">
        <f ca="1"/>
        <v>#NAME?</v>
      </c>
      <c r="Y13" t="str">
        <v>Inflation</v>
      </c>
      <c r="Z13" s="18" t="e">
        <f ca="1"/>
        <v>#NAME?</v>
      </c>
    </row>
    <row r="14" spans="1:29" x14ac:dyDescent="0.35">
      <c r="A14" t="s">
        <v>30</v>
      </c>
      <c r="B14" s="19">
        <v>28.495999999999999</v>
      </c>
      <c r="C14" s="20">
        <v>142.80000000000001</v>
      </c>
      <c r="D14" s="20">
        <v>-10.5</v>
      </c>
      <c r="E14" s="20">
        <v>4.7</v>
      </c>
      <c r="F14" s="21">
        <v>16.7</v>
      </c>
      <c r="H14" s="12" t="e">
        <f ca="1"/>
        <v>#NAME?</v>
      </c>
      <c r="I14" t="e">
        <f ca="1"/>
        <v>#NAME?</v>
      </c>
      <c r="J14" t="e">
        <f ca="1"/>
        <v>#NAME?</v>
      </c>
      <c r="K14" t="e">
        <f ca="1"/>
        <v>#NAME?</v>
      </c>
      <c r="L14" s="13" t="e">
        <f ca="1"/>
        <v>#NAME?</v>
      </c>
      <c r="T14" t="s">
        <v>31</v>
      </c>
      <c r="U14" s="4">
        <f>2*PI()^(U10/2)</f>
        <v>34.986836655249718</v>
      </c>
      <c r="W14" s="23" t="s">
        <v>32</v>
      </c>
      <c r="Y14" t="str">
        <v>Unemploy</v>
      </c>
      <c r="Z14" s="22" t="e">
        <f ca="1"/>
        <v>#NAME?</v>
      </c>
    </row>
    <row r="15" spans="1:29" x14ac:dyDescent="0.35">
      <c r="A15" t="s">
        <v>33</v>
      </c>
      <c r="B15" s="19">
        <v>18.841000000000001</v>
      </c>
      <c r="C15" s="20">
        <v>80.2</v>
      </c>
      <c r="D15" s="20">
        <v>-4.2</v>
      </c>
      <c r="E15" s="20">
        <v>4.7</v>
      </c>
      <c r="F15" s="21">
        <v>9.9</v>
      </c>
      <c r="H15" s="14" t="e">
        <f ca="1"/>
        <v>#NAME?</v>
      </c>
      <c r="I15" s="15" t="e">
        <f ca="1"/>
        <v>#NAME?</v>
      </c>
      <c r="J15" s="15" t="e">
        <f ca="1"/>
        <v>#NAME?</v>
      </c>
      <c r="K15" s="15" t="e">
        <f ca="1"/>
        <v>#NAME?</v>
      </c>
      <c r="L15" s="16" t="e">
        <f ca="1"/>
        <v>#NAME?</v>
      </c>
      <c r="T15" t="s">
        <v>34</v>
      </c>
      <c r="U15" s="18">
        <f>U10*EXP(GAMMALN(U10/2))</f>
        <v>6.6467019408956851</v>
      </c>
      <c r="W15" s="23" t="s">
        <v>35</v>
      </c>
    </row>
    <row r="16" spans="1:29" x14ac:dyDescent="0.35">
      <c r="A16" t="s">
        <v>36</v>
      </c>
      <c r="B16" s="19">
        <v>39.491999999999997</v>
      </c>
      <c r="C16" s="20">
        <v>96.2</v>
      </c>
      <c r="D16" s="20">
        <v>-32.4</v>
      </c>
      <c r="E16" s="20">
        <v>-1.6</v>
      </c>
      <c r="F16" s="21">
        <v>14.2</v>
      </c>
      <c r="T16" t="s">
        <v>37</v>
      </c>
      <c r="U16" s="18">
        <f>U12^(U10/2)</f>
        <v>407.77243489310132</v>
      </c>
      <c r="W16" s="23" t="s">
        <v>38</v>
      </c>
      <c r="Y16" t="s">
        <v>39</v>
      </c>
      <c r="Z16" s="24" t="e">
        <f ca="1">CONF_VOLUME(B4:F30)</f>
        <v>#NAME?</v>
      </c>
    </row>
    <row r="17" spans="1:23" x14ac:dyDescent="0.35">
      <c r="A17" t="s">
        <v>40</v>
      </c>
      <c r="B17" s="19">
        <v>29.48</v>
      </c>
      <c r="C17" s="20">
        <v>119</v>
      </c>
      <c r="D17" s="20">
        <v>-4.5999999999999996</v>
      </c>
      <c r="E17" s="20">
        <v>1.6</v>
      </c>
      <c r="F17" s="21">
        <v>8.3000000000000007</v>
      </c>
      <c r="T17" t="s">
        <v>41</v>
      </c>
      <c r="U17" s="18" t="e">
        <f ca="1">SQRT(MDETERM(H4:L8))</f>
        <v>#NAME?</v>
      </c>
      <c r="W17" s="23" t="s">
        <v>42</v>
      </c>
    </row>
    <row r="18" spans="1:23" x14ac:dyDescent="0.35">
      <c r="A18" t="s">
        <v>43</v>
      </c>
      <c r="B18" s="19">
        <v>14.504</v>
      </c>
      <c r="C18" s="20">
        <v>44.7</v>
      </c>
      <c r="D18" s="20">
        <v>-7.7</v>
      </c>
      <c r="E18" s="20">
        <v>-1.2</v>
      </c>
      <c r="F18" s="21">
        <v>16.2</v>
      </c>
      <c r="H18" t="s">
        <v>44</v>
      </c>
      <c r="T18" t="s">
        <v>45</v>
      </c>
      <c r="U18" s="22" t="e">
        <f ca="1">U14/U15*U16*U17</f>
        <v>#NAME?</v>
      </c>
      <c r="W18" s="23" t="s">
        <v>46</v>
      </c>
    </row>
    <row r="19" spans="1:23" x14ac:dyDescent="0.35">
      <c r="A19" t="s">
        <v>47</v>
      </c>
      <c r="B19" s="19">
        <v>17.234999999999999</v>
      </c>
      <c r="C19" s="20">
        <v>33.700000000000003</v>
      </c>
      <c r="D19" s="20">
        <v>-7.1</v>
      </c>
      <c r="E19" s="20">
        <v>1.2</v>
      </c>
      <c r="F19" s="21">
        <v>10.3</v>
      </c>
    </row>
    <row r="20" spans="1:23" x14ac:dyDescent="0.35">
      <c r="A20" t="s">
        <v>48</v>
      </c>
      <c r="B20" s="19">
        <v>81.465999999999994</v>
      </c>
      <c r="C20" s="20">
        <v>18.399999999999999</v>
      </c>
      <c r="D20" s="20">
        <v>-1.7</v>
      </c>
      <c r="E20" s="20">
        <v>2.8</v>
      </c>
      <c r="F20" s="21">
        <v>4.8</v>
      </c>
      <c r="H20" s="9" t="e">
        <f t="array" aca="1" ref="H20:L25" ca="1">eigVECTSym(Desc!H4:L8)</f>
        <v>#NAME?</v>
      </c>
      <c r="I20" s="10" t="e">
        <f ca="1"/>
        <v>#NAME?</v>
      </c>
      <c r="J20" s="10" t="e">
        <f ca="1"/>
        <v>#NAME?</v>
      </c>
      <c r="K20" s="10" t="e">
        <f ca="1"/>
        <v>#NAME?</v>
      </c>
      <c r="L20" s="11" t="e">
        <f ca="1"/>
        <v>#NAME?</v>
      </c>
    </row>
    <row r="21" spans="1:23" x14ac:dyDescent="0.35">
      <c r="A21" t="s">
        <v>49</v>
      </c>
      <c r="B21" s="19">
        <v>24.832999999999998</v>
      </c>
      <c r="C21" s="20">
        <v>68</v>
      </c>
      <c r="D21" s="20">
        <v>-3.6</v>
      </c>
      <c r="E21" s="20">
        <v>2</v>
      </c>
      <c r="F21" s="21">
        <v>6.6</v>
      </c>
      <c r="H21" s="9" t="e">
        <f ca="1"/>
        <v>#NAME?</v>
      </c>
      <c r="I21" s="10" t="e">
        <f ca="1"/>
        <v>#NAME?</v>
      </c>
      <c r="J21" s="10" t="e">
        <f ca="1"/>
        <v>#NAME?</v>
      </c>
      <c r="K21" s="10" t="e">
        <f ca="1"/>
        <v>#NAME?</v>
      </c>
      <c r="L21" s="11" t="e">
        <f ca="1"/>
        <v>#NAME?</v>
      </c>
    </row>
    <row r="22" spans="1:23" x14ac:dyDescent="0.35">
      <c r="A22" t="s">
        <v>50</v>
      </c>
      <c r="B22" s="19">
        <v>40.972999999999999</v>
      </c>
      <c r="C22" s="20">
        <v>62.7</v>
      </c>
      <c r="D22" s="20">
        <v>-5.4</v>
      </c>
      <c r="E22" s="20">
        <v>0.9</v>
      </c>
      <c r="F22" s="21">
        <v>4.5</v>
      </c>
      <c r="H22" s="12" t="e">
        <f ca="1"/>
        <v>#NAME?</v>
      </c>
      <c r="I22" t="e">
        <f ca="1"/>
        <v>#NAME?</v>
      </c>
      <c r="J22" t="e">
        <f ca="1"/>
        <v>#NAME?</v>
      </c>
      <c r="K22" t="e">
        <f ca="1"/>
        <v>#NAME?</v>
      </c>
      <c r="L22" s="13" t="e">
        <f ca="1"/>
        <v>#NAME?</v>
      </c>
    </row>
    <row r="23" spans="1:23" x14ac:dyDescent="0.35">
      <c r="A23" t="s">
        <v>51</v>
      </c>
      <c r="B23" s="19">
        <v>18.981000000000002</v>
      </c>
      <c r="C23" s="20">
        <v>55</v>
      </c>
      <c r="D23" s="20">
        <v>-7.9</v>
      </c>
      <c r="E23" s="20">
        <v>2.7</v>
      </c>
      <c r="F23" s="21">
        <v>9.4</v>
      </c>
      <c r="H23" s="12" t="e">
        <f ca="1"/>
        <v>#NAME?</v>
      </c>
      <c r="I23" t="e">
        <f ca="1"/>
        <v>#NAME?</v>
      </c>
      <c r="J23" t="e">
        <f ca="1"/>
        <v>#NAME?</v>
      </c>
      <c r="K23" t="e">
        <f ca="1"/>
        <v>#NAME?</v>
      </c>
      <c r="L23" s="13" t="e">
        <f ca="1"/>
        <v>#NAME?</v>
      </c>
    </row>
    <row r="24" spans="1:23" x14ac:dyDescent="0.35">
      <c r="A24" t="s">
        <v>52</v>
      </c>
      <c r="B24" s="19">
        <v>23.262</v>
      </c>
      <c r="C24" s="20">
        <v>93</v>
      </c>
      <c r="D24" s="20">
        <v>-9.1</v>
      </c>
      <c r="E24" s="20">
        <v>1.4</v>
      </c>
      <c r="F24" s="21">
        <v>12.5</v>
      </c>
      <c r="H24" s="12" t="e">
        <f ca="1"/>
        <v>#NAME?</v>
      </c>
      <c r="I24" t="e">
        <f ca="1"/>
        <v>#NAME?</v>
      </c>
      <c r="J24" t="e">
        <f ca="1"/>
        <v>#NAME?</v>
      </c>
      <c r="K24" t="e">
        <f ca="1"/>
        <v>#NAME?</v>
      </c>
      <c r="L24" s="13" t="e">
        <f ca="1"/>
        <v>#NAME?</v>
      </c>
    </row>
    <row r="25" spans="1:23" x14ac:dyDescent="0.35">
      <c r="A25" t="s">
        <v>53</v>
      </c>
      <c r="B25" s="19">
        <v>11.895</v>
      </c>
      <c r="C25" s="20">
        <v>30.8</v>
      </c>
      <c r="D25" s="20">
        <v>-6.4</v>
      </c>
      <c r="E25" s="20">
        <v>6.1</v>
      </c>
      <c r="F25" s="21">
        <v>7.5</v>
      </c>
      <c r="H25" s="14" t="e">
        <f ca="1"/>
        <v>#NAME?</v>
      </c>
      <c r="I25" s="15" t="e">
        <f ca="1"/>
        <v>#NAME?</v>
      </c>
      <c r="J25" s="15" t="e">
        <f ca="1"/>
        <v>#NAME?</v>
      </c>
      <c r="K25" s="15" t="e">
        <f ca="1"/>
        <v>#NAME?</v>
      </c>
      <c r="L25" s="16" t="e">
        <f ca="1"/>
        <v>#NAME?</v>
      </c>
    </row>
    <row r="26" spans="1:23" x14ac:dyDescent="0.35">
      <c r="A26" t="s">
        <v>54</v>
      </c>
      <c r="B26" s="19">
        <v>22.195</v>
      </c>
      <c r="C26" s="20">
        <v>41</v>
      </c>
      <c r="D26" s="20">
        <v>-7.9</v>
      </c>
      <c r="E26" s="20">
        <v>0.7</v>
      </c>
      <c r="F26" s="21">
        <v>13.5</v>
      </c>
    </row>
    <row r="27" spans="1:23" x14ac:dyDescent="0.35">
      <c r="A27" t="s">
        <v>55</v>
      </c>
      <c r="B27" s="19">
        <v>28.073</v>
      </c>
      <c r="C27" s="20">
        <v>38</v>
      </c>
      <c r="D27" s="20">
        <v>-5.6</v>
      </c>
      <c r="E27" s="20">
        <v>2.1</v>
      </c>
      <c r="F27" s="21">
        <v>8</v>
      </c>
    </row>
    <row r="28" spans="1:23" x14ac:dyDescent="0.35">
      <c r="A28" t="s">
        <v>56</v>
      </c>
      <c r="B28" s="19">
        <v>29.83</v>
      </c>
      <c r="C28" s="20">
        <v>60.1</v>
      </c>
      <c r="D28" s="20">
        <v>-9.1999999999999993</v>
      </c>
      <c r="E28" s="20">
        <v>2</v>
      </c>
      <c r="F28" s="21">
        <v>22.6</v>
      </c>
    </row>
    <row r="29" spans="1:23" x14ac:dyDescent="0.35">
      <c r="A29" t="s">
        <v>57</v>
      </c>
      <c r="B29" s="19">
        <v>38.204000000000001</v>
      </c>
      <c r="C29" s="20">
        <v>39.799999999999997</v>
      </c>
      <c r="D29" s="20">
        <v>0</v>
      </c>
      <c r="E29" s="20">
        <v>1.9</v>
      </c>
      <c r="F29" s="21">
        <v>7.2</v>
      </c>
    </row>
    <row r="30" spans="1:23" x14ac:dyDescent="0.35">
      <c r="A30" t="s">
        <v>58</v>
      </c>
      <c r="B30" s="25">
        <v>35.058999999999997</v>
      </c>
      <c r="C30" s="26">
        <v>80</v>
      </c>
      <c r="D30" s="26">
        <v>-10.4</v>
      </c>
      <c r="E30" s="26">
        <v>3.3</v>
      </c>
      <c r="F30" s="27">
        <v>8</v>
      </c>
    </row>
    <row r="32" spans="1:23" x14ac:dyDescent="0.35">
      <c r="A32" t="s">
        <v>59</v>
      </c>
      <c r="B32" s="28">
        <f>AVERAGE(B4:B30)</f>
        <v>29.83618518518518</v>
      </c>
      <c r="C32" s="29">
        <f>AVERAGE(C4:C30)</f>
        <v>61.166666666666679</v>
      </c>
      <c r="D32" s="29">
        <f>AVERAGE(D4:D30)</f>
        <v>-6.333333333333333</v>
      </c>
      <c r="E32" s="29">
        <f>AVERAGE(E4:E30)</f>
        <v>2.0592592592592589</v>
      </c>
      <c r="F32" s="30">
        <f>AVERAGE(F4:F30)</f>
        <v>9.6481481481481488</v>
      </c>
    </row>
    <row r="33" spans="1:6" x14ac:dyDescent="0.35">
      <c r="A33" t="s">
        <v>60</v>
      </c>
      <c r="B33" s="31">
        <f>VAR(B4:B30)</f>
        <v>183.44583154131075</v>
      </c>
      <c r="C33" s="32">
        <f>VAR(C4:C30)</f>
        <v>1019.8830769230749</v>
      </c>
      <c r="D33" s="32">
        <f>VAR(D4:D30)</f>
        <v>35.196153846153869</v>
      </c>
      <c r="E33" s="32">
        <f>VAR(E4:E30)</f>
        <v>2.4971225071225089</v>
      </c>
      <c r="F33" s="33">
        <f>VAR(F4:F30)</f>
        <v>18.30874643874645</v>
      </c>
    </row>
    <row r="34" spans="1:6" x14ac:dyDescent="0.35">
      <c r="A34" t="s">
        <v>61</v>
      </c>
      <c r="B34" s="34">
        <f>STDEV(B4:B30)</f>
        <v>13.544217642274903</v>
      </c>
      <c r="C34" s="35">
        <f>STDEV(C4:C30)</f>
        <v>31.935608291107826</v>
      </c>
      <c r="D34" s="35">
        <f>STDEV(D4:D30)</f>
        <v>5.9326346462725876</v>
      </c>
      <c r="E34" s="35">
        <f>STDEV(E4:E30)</f>
        <v>1.5802286249535251</v>
      </c>
      <c r="F34" s="36">
        <f>STDEV(F4:F30)</f>
        <v>4.2788720989001821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Desc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2025-10-29T16:21:36Z</dcterms:created>
  <dcterms:modified xsi:type="dcterms:W3CDTF">2025-10-29T16:24:29Z</dcterms:modified>
</cp:coreProperties>
</file>