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B67BDEC-0BA1-487E-B5F8-12E286B815A8}" xr6:coauthVersionLast="47" xr6:coauthVersionMax="47" xr10:uidLastSave="{00000000-0000-0000-0000-000000000000}"/>
  <bookViews>
    <workbookView xWindow="-110" yWindow="-110" windowWidth="19420" windowHeight="10300" xr2:uid="{EF041609-0B99-462A-A1AC-2977F54EB11C}"/>
  </bookViews>
  <sheets>
    <sheet name="Title" sheetId="3" r:id="rId1"/>
    <sheet name="Collinearity" sheetId="1" r:id="rId2"/>
    <sheet name="VIF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C23" i="2" s="1"/>
  <c r="C24" i="2" s="1"/>
  <c r="J20" i="2"/>
  <c r="I20" i="2"/>
  <c r="H20" i="2"/>
  <c r="G20" i="2"/>
  <c r="F20" i="2"/>
  <c r="E20" i="2"/>
  <c r="D20" i="2"/>
  <c r="C20" i="2"/>
  <c r="J19" i="2"/>
  <c r="I19" i="2"/>
  <c r="H19" i="2"/>
  <c r="G19" i="2"/>
  <c r="F19" i="2"/>
  <c r="E19" i="2"/>
  <c r="D19" i="2"/>
  <c r="C19" i="2"/>
  <c r="E22" i="2"/>
  <c r="E23" i="2" s="1"/>
  <c r="E24" i="2" s="1"/>
  <c r="J18" i="2"/>
  <c r="I18" i="2"/>
  <c r="H18" i="2"/>
  <c r="G18" i="2"/>
  <c r="F18" i="2"/>
  <c r="E18" i="2"/>
  <c r="D18" i="2"/>
  <c r="C18" i="2"/>
  <c r="D17" i="2"/>
  <c r="E17" i="2" s="1"/>
  <c r="F17" i="2" s="1"/>
  <c r="G17" i="2" s="1"/>
  <c r="H17" i="2" s="1"/>
  <c r="I17" i="2" s="1"/>
  <c r="J17" i="2" s="1"/>
  <c r="X40" i="1" a="1"/>
  <c r="Y42" i="1" s="1"/>
  <c r="X18" i="1" a="1"/>
  <c r="X21" i="1" s="1"/>
  <c r="I11" i="1"/>
  <c r="G11" i="1"/>
  <c r="F11" i="1"/>
  <c r="B11" i="1"/>
  <c r="I10" i="1"/>
  <c r="F10" i="1"/>
  <c r="B10" i="1"/>
  <c r="G10" i="1" s="1"/>
  <c r="I9" i="1"/>
  <c r="F9" i="1"/>
  <c r="B9" i="1"/>
  <c r="G9" i="1" s="1"/>
  <c r="I8" i="1"/>
  <c r="G8" i="1"/>
  <c r="F8" i="1"/>
  <c r="B8" i="1"/>
  <c r="I7" i="1"/>
  <c r="F7" i="1"/>
  <c r="B7" i="1"/>
  <c r="G7" i="1" s="1"/>
  <c r="I6" i="1"/>
  <c r="F6" i="1"/>
  <c r="B6" i="1"/>
  <c r="G6" i="1" s="1"/>
  <c r="I5" i="1"/>
  <c r="G5" i="1"/>
  <c r="F5" i="1"/>
  <c r="B5" i="1"/>
  <c r="I4" i="1"/>
  <c r="F4" i="1"/>
  <c r="B4" i="1"/>
  <c r="G4" i="1" s="1"/>
  <c r="K9" i="1" l="1" a="1"/>
  <c r="Y21" i="1"/>
  <c r="X43" i="1"/>
  <c r="Z22" i="1"/>
  <c r="Y40" i="1"/>
  <c r="X41" i="1"/>
  <c r="Y20" i="1"/>
  <c r="Y41" i="1"/>
  <c r="Z21" i="1"/>
  <c r="Y43" i="1"/>
  <c r="X18" i="1"/>
  <c r="X22" i="1"/>
  <c r="X44" i="1"/>
  <c r="Y18" i="1"/>
  <c r="Y22" i="1"/>
  <c r="Y44" i="1"/>
  <c r="Z18" i="1"/>
  <c r="X19" i="1"/>
  <c r="Z19" i="1"/>
  <c r="X20" i="1"/>
  <c r="Z20" i="1"/>
  <c r="X42" i="1"/>
  <c r="Y19" i="1"/>
  <c r="X40" i="1"/>
  <c r="K10" i="1" l="1"/>
  <c r="M9" i="1"/>
  <c r="L11" i="1"/>
  <c r="K11" i="1"/>
  <c r="L9" i="1"/>
  <c r="K9" i="1"/>
  <c r="K4" i="1" s="1" a="1"/>
  <c r="M11" i="1"/>
  <c r="M10" i="1"/>
  <c r="L10" i="1"/>
  <c r="K6" i="1" l="1"/>
  <c r="K5" i="1"/>
  <c r="K4" i="1"/>
</calcChain>
</file>

<file path=xl/sharedStrings.xml><?xml version="1.0" encoding="utf-8"?>
<sst xmlns="http://schemas.openxmlformats.org/spreadsheetml/2006/main" count="168" uniqueCount="81">
  <si>
    <t>Multicollinearity</t>
  </si>
  <si>
    <t>Regression with X1 and X2 variables</t>
  </si>
  <si>
    <t>X1</t>
  </si>
  <si>
    <t>X2</t>
  </si>
  <si>
    <t>Y</t>
  </si>
  <si>
    <t>X</t>
  </si>
  <si>
    <t>B</t>
  </si>
  <si>
    <t>SUMMARY OUTPUT</t>
  </si>
  <si>
    <t>RESIDUAL OUTPUT</t>
  </si>
  <si>
    <t>Regression Statistics</t>
  </si>
  <si>
    <t>Observation</t>
  </si>
  <si>
    <t>Predicted Y</t>
  </si>
  <si>
    <t>Residuals</t>
  </si>
  <si>
    <t>Std Residuals</t>
  </si>
  <si>
    <t>Multiple R</t>
  </si>
  <si>
    <t>R Square</t>
  </si>
  <si>
    <r>
      <t>(X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X)</t>
    </r>
    <r>
      <rPr>
        <vertAlign val="superscript"/>
        <sz val="11"/>
        <color theme="1"/>
        <rFont val="Calibri"/>
        <family val="2"/>
        <scheme val="minor"/>
      </rPr>
      <t>-1</t>
    </r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</si>
  <si>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</si>
  <si>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</si>
  <si>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</si>
  <si>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</si>
  <si>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</si>
  <si>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</si>
  <si>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</si>
  <si>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</si>
  <si>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</si>
  <si>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</si>
  <si>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</si>
  <si>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</si>
  <si>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Linest</t>
  </si>
  <si>
    <t>b2</t>
  </si>
  <si>
    <t>b1</t>
  </si>
  <si>
    <t>intercept</t>
  </si>
  <si>
    <t>Coefficients</t>
  </si>
  <si>
    <t>t Stat</t>
  </si>
  <si>
    <t>P-value</t>
  </si>
  <si>
    <t>Lower 95%</t>
  </si>
  <si>
    <t>Upper 95%</t>
  </si>
  <si>
    <t>Slope (b)</t>
  </si>
  <si>
    <t>Intercept (a)</t>
  </si>
  <si>
    <t>Intercept</t>
  </si>
  <si>
    <r>
      <t>S.E. of slope (s</t>
    </r>
    <r>
      <rPr>
        <vertAlign val="sub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)</t>
    </r>
  </si>
  <si>
    <r>
      <t>S.E. of intercept (s</t>
    </r>
    <r>
      <rPr>
        <vertAlign val="sub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)</t>
    </r>
  </si>
  <si>
    <r>
      <t>S.E. of estimate (s</t>
    </r>
    <r>
      <rPr>
        <vertAlign val="subscript"/>
        <sz val="10"/>
        <color theme="1"/>
        <rFont val="Calibri"/>
        <family val="2"/>
        <scheme val="minor"/>
      </rPr>
      <t>Res</t>
    </r>
    <r>
      <rPr>
        <sz val="10"/>
        <color theme="1"/>
        <rFont val="Calibri"/>
        <family val="2"/>
        <scheme val="minor"/>
      </rPr>
      <t>)</t>
    </r>
  </si>
  <si>
    <r>
      <t>df</t>
    </r>
    <r>
      <rPr>
        <vertAlign val="subscript"/>
        <sz val="10"/>
        <color theme="1"/>
        <rFont val="Calibri"/>
        <family val="2"/>
        <scheme val="minor"/>
      </rPr>
      <t>Res</t>
    </r>
  </si>
  <si>
    <r>
      <t>SS</t>
    </r>
    <r>
      <rPr>
        <vertAlign val="subscript"/>
        <sz val="10"/>
        <color theme="1"/>
        <rFont val="Calibri"/>
        <family val="2"/>
        <scheme val="minor"/>
      </rPr>
      <t>Reg</t>
    </r>
  </si>
  <si>
    <r>
      <t>SS</t>
    </r>
    <r>
      <rPr>
        <vertAlign val="subscript"/>
        <sz val="10"/>
        <color theme="1"/>
        <rFont val="Calibri"/>
        <family val="2"/>
        <scheme val="minor"/>
      </rPr>
      <t>Res</t>
    </r>
  </si>
  <si>
    <t>Regression with only X1 variable</t>
  </si>
  <si>
    <t>b</t>
  </si>
  <si>
    <t>VIF and Tolerance</t>
  </si>
  <si>
    <t>Using regression data analysis</t>
  </si>
  <si>
    <t>Poverty</t>
  </si>
  <si>
    <t>Infant Mort</t>
  </si>
  <si>
    <t>White</t>
  </si>
  <si>
    <t>Crime</t>
  </si>
  <si>
    <t>Doctors</t>
  </si>
  <si>
    <t>Traf Deaths</t>
  </si>
  <si>
    <t>University</t>
  </si>
  <si>
    <t>Unemployed</t>
  </si>
  <si>
    <t>Income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</si>
  <si>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</si>
  <si>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</si>
  <si>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</si>
  <si>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</si>
  <si>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</si>
  <si>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</si>
  <si>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</si>
  <si>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</si>
  <si>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</si>
  <si>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</si>
  <si>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</si>
  <si>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</si>
  <si>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j</t>
  </si>
  <si>
    <t>Variable</t>
  </si>
  <si>
    <t>Tolerance</t>
  </si>
  <si>
    <t>VIF</t>
  </si>
  <si>
    <t xml:space="preserve">R Square </t>
  </si>
  <si>
    <t>Real Statistics Using Excel</t>
  </si>
  <si>
    <t>Updated</t>
  </si>
  <si>
    <t>Copyright © 2013 - 2025 Charles Zaiontz</t>
  </si>
  <si>
    <t>Collinearity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</si>
</sst>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ourier New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Continuous"/>
    </xf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6" fillId="0" borderId="0" xfId="0" applyFont="1"/>
    <xf numFmtId="0" fontId="7" fillId="0" borderId="0" xfId="0" applyFont="1"/>
    <xf numFmtId="0" fontId="7" fillId="0" borderId="14" xfId="0" applyFont="1" applyBorder="1"/>
    <xf numFmtId="0" fontId="7" fillId="0" borderId="14" xfId="0" applyFont="1" applyBorder="1" applyAlignment="1">
      <alignment horizontal="right"/>
    </xf>
    <xf numFmtId="0" fontId="7" fillId="0" borderId="0" xfId="1" applyFont="1" applyAlignment="1">
      <alignment horizontal="right"/>
    </xf>
    <xf numFmtId="164" fontId="7" fillId="0" borderId="0" xfId="1" quotePrefix="1" applyNumberFormat="1" applyFont="1" applyAlignment="1">
      <alignment horizontal="right"/>
    </xf>
    <xf numFmtId="164" fontId="7" fillId="0" borderId="0" xfId="0" applyNumberFormat="1" applyFont="1"/>
    <xf numFmtId="3" fontId="7" fillId="0" borderId="0" xfId="1" applyNumberFormat="1" applyFont="1" applyAlignment="1">
      <alignment horizontal="right" wrapText="1"/>
    </xf>
    <xf numFmtId="164" fontId="7" fillId="0" borderId="0" xfId="1" applyNumberFormat="1" applyFont="1"/>
    <xf numFmtId="2" fontId="7" fillId="0" borderId="0" xfId="1" applyNumberFormat="1" applyFont="1"/>
    <xf numFmtId="164" fontId="7" fillId="0" borderId="0" xfId="1" applyNumberFormat="1" applyFont="1" applyAlignment="1">
      <alignment horizontal="right" wrapText="1"/>
    </xf>
    <xf numFmtId="164" fontId="7" fillId="0" borderId="0" xfId="2" applyNumberFormat="1" applyFont="1"/>
    <xf numFmtId="3" fontId="7" fillId="0" borderId="0" xfId="1" applyNumberFormat="1" applyFont="1"/>
    <xf numFmtId="165" fontId="7" fillId="0" borderId="0" xfId="1" applyNumberFormat="1" applyFont="1" applyAlignment="1">
      <alignment horizontal="right"/>
    </xf>
    <xf numFmtId="0" fontId="7" fillId="0" borderId="1" xfId="0" applyFont="1" applyBorder="1"/>
    <xf numFmtId="0" fontId="7" fillId="0" borderId="1" xfId="1" applyFont="1" applyBorder="1" applyAlignment="1">
      <alignment horizontal="right"/>
    </xf>
    <xf numFmtId="164" fontId="7" fillId="0" borderId="1" xfId="1" quotePrefix="1" applyNumberFormat="1" applyFont="1" applyBorder="1" applyAlignment="1">
      <alignment horizontal="right"/>
    </xf>
    <xf numFmtId="164" fontId="7" fillId="0" borderId="1" xfId="0" applyNumberFormat="1" applyFont="1" applyBorder="1"/>
    <xf numFmtId="3" fontId="7" fillId="0" borderId="1" xfId="1" applyNumberFormat="1" applyFont="1" applyBorder="1" applyAlignment="1">
      <alignment horizontal="right" wrapText="1"/>
    </xf>
    <xf numFmtId="164" fontId="7" fillId="0" borderId="1" xfId="1" applyNumberFormat="1" applyFont="1" applyBorder="1"/>
    <xf numFmtId="2" fontId="7" fillId="0" borderId="1" xfId="1" applyNumberFormat="1" applyFont="1" applyBorder="1"/>
    <xf numFmtId="164" fontId="7" fillId="0" borderId="1" xfId="1" applyNumberFormat="1" applyFont="1" applyBorder="1" applyAlignment="1">
      <alignment horizontal="right" wrapText="1"/>
    </xf>
    <xf numFmtId="164" fontId="7" fillId="0" borderId="1" xfId="2" applyNumberFormat="1" applyFont="1" applyBorder="1"/>
    <xf numFmtId="3" fontId="7" fillId="0" borderId="1" xfId="1" applyNumberFormat="1" applyFont="1" applyBorder="1"/>
    <xf numFmtId="0" fontId="7" fillId="0" borderId="0" xfId="0" applyFont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15" fontId="0" fillId="0" borderId="0" xfId="0" applyNumberFormat="1"/>
  </cellXfs>
  <cellStyles count="3">
    <cellStyle name="Normal" xfId="0" builtinId="0"/>
    <cellStyle name="Normal 2" xfId="1" xr:uid="{F9412843-62AD-4682-83DB-1D5422081A70}"/>
    <cellStyle name="Normal 3" xfId="2" xr:uid="{00EA624D-C3CC-4CB8-A62D-3D461BCD88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C595-6645-4712-A202-8CE7A19DD76E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77</v>
      </c>
    </row>
    <row r="2" spans="1:2" x14ac:dyDescent="0.35">
      <c r="A2" t="s">
        <v>80</v>
      </c>
    </row>
    <row r="4" spans="1:2" x14ac:dyDescent="0.35">
      <c r="A4" t="s">
        <v>78</v>
      </c>
      <c r="B4" s="65">
        <v>45941</v>
      </c>
    </row>
    <row r="6" spans="1:2" x14ac:dyDescent="0.35">
      <c r="A6" s="33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F73A-7105-4D0C-911C-7B6E90E4A88B}">
  <sheetPr codeName="Sheet166"/>
  <dimension ref="A1:AA44"/>
  <sheetViews>
    <sheetView workbookViewId="0"/>
  </sheetViews>
  <sheetFormatPr defaultRowHeight="14.5" x14ac:dyDescent="0.35"/>
  <cols>
    <col min="1" max="7" width="6.54296875" customWidth="1"/>
    <col min="8" max="8" width="3.54296875" customWidth="1"/>
    <col min="9" max="9" width="6.54296875" customWidth="1"/>
    <col min="15" max="15" width="17.81640625" customWidth="1"/>
    <col min="16" max="16" width="17.7265625" customWidth="1"/>
    <col min="17" max="17" width="13.7265625" customWidth="1"/>
    <col min="18" max="18" width="17.26953125" customWidth="1"/>
    <col min="20" max="20" width="13.1796875" customWidth="1"/>
    <col min="21" max="21" width="11.1796875" customWidth="1"/>
    <col min="23" max="23" width="12.7265625" customWidth="1"/>
    <col min="24" max="26" width="11.7265625" customWidth="1"/>
    <col min="27" max="27" width="18.81640625" customWidth="1"/>
  </cols>
  <sheetData>
    <row r="1" spans="1:26" x14ac:dyDescent="0.35">
      <c r="A1" s="1" t="s">
        <v>0</v>
      </c>
      <c r="O1" s="1" t="s">
        <v>1</v>
      </c>
    </row>
    <row r="3" spans="1:26" ht="15" customHeight="1" x14ac:dyDescent="0.35">
      <c r="A3" s="2" t="s">
        <v>2</v>
      </c>
      <c r="B3" s="2" t="s">
        <v>3</v>
      </c>
      <c r="C3" s="2" t="s">
        <v>4</v>
      </c>
      <c r="D3" s="3"/>
      <c r="E3" s="4" t="s">
        <v>5</v>
      </c>
      <c r="F3" s="4"/>
      <c r="G3" s="4"/>
      <c r="H3" s="3"/>
      <c r="I3" s="3" t="s">
        <v>4</v>
      </c>
      <c r="J3" s="3"/>
      <c r="K3" s="3" t="s">
        <v>6</v>
      </c>
      <c r="L3" s="3"/>
      <c r="M3" s="3"/>
      <c r="O3" t="s">
        <v>7</v>
      </c>
      <c r="W3" t="s">
        <v>8</v>
      </c>
    </row>
    <row r="4" spans="1:26" ht="15" customHeight="1" thickBot="1" x14ac:dyDescent="0.4">
      <c r="A4" s="5">
        <v>34</v>
      </c>
      <c r="B4" s="6">
        <f>A4/2</f>
        <v>17</v>
      </c>
      <c r="C4" s="7">
        <v>4</v>
      </c>
      <c r="D4" s="3"/>
      <c r="E4" s="5">
        <v>1</v>
      </c>
      <c r="F4" s="8">
        <f>A4</f>
        <v>34</v>
      </c>
      <c r="G4" s="9">
        <f>B4</f>
        <v>17</v>
      </c>
      <c r="H4" s="3"/>
      <c r="I4" s="10">
        <f>C4</f>
        <v>4</v>
      </c>
      <c r="J4" s="3"/>
      <c r="K4" s="10" t="e">
        <f t="array" ref="K4:K6">MMULT(K9:M11,MMULT(TRANSPOSE(E4:G11),I4:I11))</f>
        <v>#NUM!</v>
      </c>
      <c r="L4" s="3"/>
      <c r="M4" s="3"/>
    </row>
    <row r="5" spans="1:26" ht="15" customHeight="1" x14ac:dyDescent="0.35">
      <c r="A5" s="13">
        <v>45</v>
      </c>
      <c r="B5" s="14">
        <f>A5/2</f>
        <v>22.5</v>
      </c>
      <c r="C5" s="15">
        <v>7</v>
      </c>
      <c r="D5" s="3"/>
      <c r="E5" s="13">
        <v>1</v>
      </c>
      <c r="F5" s="3">
        <f t="shared" ref="F5:G11" si="0">A5</f>
        <v>45</v>
      </c>
      <c r="G5" s="16">
        <f t="shared" si="0"/>
        <v>22.5</v>
      </c>
      <c r="H5" s="3"/>
      <c r="I5" s="11">
        <f t="shared" ref="I5:I11" si="1">C5</f>
        <v>7</v>
      </c>
      <c r="J5" s="3"/>
      <c r="K5" s="11" t="e">
        <v>#NUM!</v>
      </c>
      <c r="L5" s="3"/>
      <c r="M5" s="3"/>
      <c r="O5" s="17" t="s">
        <v>9</v>
      </c>
      <c r="P5" s="17"/>
      <c r="W5" s="18" t="s">
        <v>10</v>
      </c>
      <c r="X5" s="18" t="s">
        <v>11</v>
      </c>
      <c r="Y5" s="18" t="s">
        <v>12</v>
      </c>
      <c r="Z5" s="18" t="s">
        <v>13</v>
      </c>
    </row>
    <row r="6" spans="1:26" ht="15" customHeight="1" x14ac:dyDescent="0.35">
      <c r="A6" s="13">
        <v>89</v>
      </c>
      <c r="B6" s="14">
        <f t="shared" ref="B6:B11" si="2">A6/2</f>
        <v>44.5</v>
      </c>
      <c r="C6" s="15">
        <v>17</v>
      </c>
      <c r="D6" s="3"/>
      <c r="E6" s="13">
        <v>1</v>
      </c>
      <c r="F6" s="3">
        <f t="shared" si="0"/>
        <v>89</v>
      </c>
      <c r="G6" s="16">
        <f t="shared" si="0"/>
        <v>44.5</v>
      </c>
      <c r="H6" s="3"/>
      <c r="I6" s="11">
        <f t="shared" si="1"/>
        <v>17</v>
      </c>
      <c r="J6" s="3"/>
      <c r="K6" s="12" t="e">
        <v>#NUM!</v>
      </c>
      <c r="L6" s="3"/>
      <c r="M6" s="3"/>
      <c r="O6" t="s">
        <v>14</v>
      </c>
      <c r="P6">
        <v>0.99225902794722864</v>
      </c>
      <c r="W6">
        <v>1</v>
      </c>
      <c r="X6">
        <v>4.9030715344200448</v>
      </c>
      <c r="Y6">
        <v>-0.90307153442004484</v>
      </c>
      <c r="Z6">
        <v>-1.4197639369118109</v>
      </c>
    </row>
    <row r="7" spans="1:26" ht="15" customHeight="1" x14ac:dyDescent="0.35">
      <c r="A7" s="13">
        <v>54</v>
      </c>
      <c r="B7" s="14">
        <f t="shared" si="2"/>
        <v>27</v>
      </c>
      <c r="C7" s="15">
        <v>10</v>
      </c>
      <c r="D7" s="3"/>
      <c r="E7" s="13">
        <v>1</v>
      </c>
      <c r="F7" s="3">
        <f t="shared" si="0"/>
        <v>54</v>
      </c>
      <c r="G7" s="16">
        <f t="shared" si="0"/>
        <v>27</v>
      </c>
      <c r="H7" s="3"/>
      <c r="I7" s="11">
        <f t="shared" si="1"/>
        <v>10</v>
      </c>
      <c r="J7" s="3"/>
      <c r="K7" s="3"/>
      <c r="L7" s="3"/>
      <c r="M7" s="3"/>
      <c r="O7" t="s">
        <v>15</v>
      </c>
      <c r="P7">
        <v>0.98457797854277918</v>
      </c>
      <c r="W7">
        <v>2</v>
      </c>
      <c r="X7">
        <v>7.4985854775697156</v>
      </c>
      <c r="Y7">
        <v>-0.49858547756971561</v>
      </c>
      <c r="Z7">
        <v>-0.78385117185210951</v>
      </c>
    </row>
    <row r="8" spans="1:26" ht="15" customHeight="1" x14ac:dyDescent="0.35">
      <c r="A8" s="13">
        <v>65</v>
      </c>
      <c r="B8" s="14">
        <f t="shared" si="2"/>
        <v>32.5</v>
      </c>
      <c r="C8" s="15">
        <v>13</v>
      </c>
      <c r="D8" s="3"/>
      <c r="E8" s="13">
        <v>1</v>
      </c>
      <c r="F8" s="3">
        <f t="shared" si="0"/>
        <v>65</v>
      </c>
      <c r="G8" s="16">
        <f t="shared" si="0"/>
        <v>32.5</v>
      </c>
      <c r="H8" s="3"/>
      <c r="I8" s="11">
        <f t="shared" si="1"/>
        <v>13</v>
      </c>
      <c r="J8" s="3"/>
      <c r="K8" s="3"/>
      <c r="L8" s="19" t="s">
        <v>16</v>
      </c>
      <c r="M8" s="19"/>
      <c r="O8" t="s">
        <v>17</v>
      </c>
      <c r="P8">
        <v>0.81534097496657576</v>
      </c>
      <c r="W8">
        <v>3</v>
      </c>
      <c r="X8">
        <v>17.880641250168395</v>
      </c>
      <c r="Y8">
        <v>-0.88064125016839512</v>
      </c>
      <c r="Z8">
        <v>-1.3845001649276516</v>
      </c>
    </row>
    <row r="9" spans="1:26" ht="15" customHeight="1" x14ac:dyDescent="0.35">
      <c r="A9" s="13">
        <v>24</v>
      </c>
      <c r="B9" s="14">
        <f t="shared" si="2"/>
        <v>12</v>
      </c>
      <c r="C9" s="15">
        <v>3</v>
      </c>
      <c r="D9" s="3"/>
      <c r="E9" s="13">
        <v>1</v>
      </c>
      <c r="F9" s="3">
        <f t="shared" si="0"/>
        <v>24</v>
      </c>
      <c r="G9" s="16">
        <f t="shared" si="0"/>
        <v>12</v>
      </c>
      <c r="H9" s="3"/>
      <c r="I9" s="11">
        <f t="shared" si="1"/>
        <v>3</v>
      </c>
      <c r="J9" s="3"/>
      <c r="K9" s="20" t="e">
        <f t="array" ref="K9:M11">MINVERSE(MMULT(TRANSPOSE(E4:G11),E4:G11))</f>
        <v>#NUM!</v>
      </c>
      <c r="L9" s="8" t="e">
        <v>#NUM!</v>
      </c>
      <c r="M9" s="9" t="e">
        <v>#NUM!</v>
      </c>
      <c r="O9" t="s">
        <v>18</v>
      </c>
      <c r="P9">
        <v>0.73447223153025987</v>
      </c>
      <c r="W9">
        <v>4</v>
      </c>
      <c r="X9">
        <v>9.6221877946921737</v>
      </c>
      <c r="Y9">
        <v>0.37781220530782633</v>
      </c>
      <c r="Z9">
        <v>0.5939774686461059</v>
      </c>
    </row>
    <row r="10" spans="1:26" ht="15" customHeight="1" thickBot="1" x14ac:dyDescent="0.4">
      <c r="A10" s="13">
        <v>74</v>
      </c>
      <c r="B10" s="14">
        <f t="shared" si="2"/>
        <v>37</v>
      </c>
      <c r="C10" s="15">
        <v>15</v>
      </c>
      <c r="D10" s="3"/>
      <c r="E10" s="13">
        <v>1</v>
      </c>
      <c r="F10" s="3">
        <f t="shared" si="0"/>
        <v>74</v>
      </c>
      <c r="G10" s="16">
        <f t="shared" si="0"/>
        <v>37</v>
      </c>
      <c r="H10" s="3"/>
      <c r="I10" s="11">
        <f t="shared" si="1"/>
        <v>15</v>
      </c>
      <c r="J10" s="3"/>
      <c r="K10" s="21" t="e">
        <v>#NUM!</v>
      </c>
      <c r="L10" s="3" t="e">
        <v>#NUM!</v>
      </c>
      <c r="M10" s="16" t="e">
        <v>#NUM!</v>
      </c>
      <c r="O10" s="24" t="s">
        <v>19</v>
      </c>
      <c r="P10" s="24">
        <v>8</v>
      </c>
      <c r="W10">
        <v>5</v>
      </c>
      <c r="X10">
        <v>12.217701737841844</v>
      </c>
      <c r="Y10">
        <v>0.78229826215815557</v>
      </c>
      <c r="Z10">
        <v>1.2298902337058073</v>
      </c>
    </row>
    <row r="11" spans="1:26" ht="15" customHeight="1" x14ac:dyDescent="0.35">
      <c r="A11" s="25">
        <v>81</v>
      </c>
      <c r="B11" s="26">
        <f t="shared" si="2"/>
        <v>40.5</v>
      </c>
      <c r="C11" s="27">
        <v>16</v>
      </c>
      <c r="D11" s="14"/>
      <c r="E11" s="25">
        <v>1</v>
      </c>
      <c r="F11" s="26">
        <f t="shared" si="0"/>
        <v>81</v>
      </c>
      <c r="G11" s="27">
        <f t="shared" si="0"/>
        <v>40.5</v>
      </c>
      <c r="H11" s="3"/>
      <c r="I11" s="12">
        <f t="shared" si="1"/>
        <v>16</v>
      </c>
      <c r="J11" s="3"/>
      <c r="K11" s="22" t="e">
        <v>#NUM!</v>
      </c>
      <c r="L11" s="19" t="e">
        <v>#NUM!</v>
      </c>
      <c r="M11" s="23" t="e">
        <v>#NUM!</v>
      </c>
      <c r="W11">
        <v>6</v>
      </c>
      <c r="X11">
        <v>2.5435134042839813</v>
      </c>
      <c r="Y11">
        <v>0.45648659571601868</v>
      </c>
      <c r="Z11">
        <v>0.7176654136235826</v>
      </c>
    </row>
    <row r="12" spans="1:26" ht="15" customHeight="1" thickBot="1" x14ac:dyDescent="0.4">
      <c r="A12" s="28"/>
      <c r="B12" s="28"/>
      <c r="C12" s="28"/>
      <c r="D12" s="28"/>
      <c r="E12" s="28"/>
      <c r="F12" s="28"/>
      <c r="G12" s="28"/>
      <c r="O12" t="s">
        <v>20</v>
      </c>
      <c r="W12">
        <v>7</v>
      </c>
      <c r="X12">
        <v>14.341304054964302</v>
      </c>
      <c r="Y12">
        <v>0.65869594503569751</v>
      </c>
      <c r="Z12">
        <v>1.0355688475468459</v>
      </c>
    </row>
    <row r="13" spans="1:26" ht="15" thickBot="1" x14ac:dyDescent="0.4">
      <c r="A13" s="28"/>
      <c r="B13" s="28"/>
      <c r="C13" s="28"/>
      <c r="D13" s="28"/>
      <c r="E13" s="28"/>
      <c r="F13" s="28"/>
      <c r="G13" s="28"/>
      <c r="O13" s="18"/>
      <c r="P13" s="18" t="s">
        <v>21</v>
      </c>
      <c r="Q13" s="18" t="s">
        <v>22</v>
      </c>
      <c r="R13" s="18" t="s">
        <v>23</v>
      </c>
      <c r="S13" s="18" t="s">
        <v>24</v>
      </c>
      <c r="T13" s="18" t="s">
        <v>25</v>
      </c>
      <c r="W13" s="24">
        <v>8</v>
      </c>
      <c r="X13" s="24">
        <v>15.992994746059546</v>
      </c>
      <c r="Y13" s="24">
        <v>7.005253940453926E-3</v>
      </c>
      <c r="Z13" s="24">
        <v>1.1013310169224931E-2</v>
      </c>
    </row>
    <row r="14" spans="1:26" x14ac:dyDescent="0.35">
      <c r="O14" t="s">
        <v>26</v>
      </c>
      <c r="P14">
        <v>2</v>
      </c>
      <c r="Q14">
        <v>206.63830324666577</v>
      </c>
      <c r="R14">
        <v>103.31915162333289</v>
      </c>
      <c r="S14">
        <v>383.0540560226413</v>
      </c>
      <c r="T14">
        <v>3.385609237998677E-6</v>
      </c>
    </row>
    <row r="15" spans="1:26" x14ac:dyDescent="0.35">
      <c r="O15" t="s">
        <v>27</v>
      </c>
      <c r="P15">
        <v>6</v>
      </c>
      <c r="Q15">
        <v>3.2366967533342383</v>
      </c>
      <c r="R15">
        <v>0.53944945888903972</v>
      </c>
    </row>
    <row r="16" spans="1:26" ht="15" thickBot="1" x14ac:dyDescent="0.4">
      <c r="O16" s="24" t="s">
        <v>28</v>
      </c>
      <c r="P16" s="24">
        <v>8</v>
      </c>
      <c r="Q16" s="24">
        <v>209.875</v>
      </c>
      <c r="R16" s="24"/>
      <c r="S16" s="24"/>
      <c r="T16" s="24"/>
      <c r="W16" t="s">
        <v>29</v>
      </c>
    </row>
    <row r="17" spans="15:27" ht="15" thickBot="1" x14ac:dyDescent="0.4">
      <c r="W17" s="29"/>
      <c r="X17" s="30" t="s">
        <v>30</v>
      </c>
      <c r="Y17" s="30" t="s">
        <v>31</v>
      </c>
      <c r="Z17" s="30" t="s">
        <v>32</v>
      </c>
      <c r="AA17" s="29"/>
    </row>
    <row r="18" spans="15:27" x14ac:dyDescent="0.35">
      <c r="O18" s="18"/>
      <c r="P18" s="18" t="s">
        <v>33</v>
      </c>
      <c r="Q18" s="18" t="s">
        <v>18</v>
      </c>
      <c r="R18" s="18" t="s">
        <v>34</v>
      </c>
      <c r="S18" s="18" t="s">
        <v>35</v>
      </c>
      <c r="T18" s="18" t="s">
        <v>36</v>
      </c>
      <c r="U18" s="18" t="s">
        <v>37</v>
      </c>
      <c r="W18" s="29" t="s">
        <v>38</v>
      </c>
      <c r="X18" s="31">
        <f t="array" ref="X18:Z22">LINEST(C4:C11,A4:B11,TRUE,TRUE)</f>
        <v>0</v>
      </c>
      <c r="Y18" s="31">
        <v>0.23595581301360641</v>
      </c>
      <c r="Z18" s="31">
        <v>-3.1194261080425729</v>
      </c>
      <c r="AA18" s="29" t="s">
        <v>39</v>
      </c>
    </row>
    <row r="19" spans="15:27" ht="15" x14ac:dyDescent="0.4">
      <c r="O19" t="s">
        <v>40</v>
      </c>
      <c r="P19">
        <v>-3.1194261080425729</v>
      </c>
      <c r="Q19">
        <v>0.74873040198404328</v>
      </c>
      <c r="R19">
        <v>-4.1662874911670187</v>
      </c>
      <c r="S19">
        <v>5.9028935064076244E-3</v>
      </c>
      <c r="T19">
        <v>-4.951503401969866</v>
      </c>
      <c r="U19">
        <v>-1.2873488141152802</v>
      </c>
      <c r="W19" s="29" t="s">
        <v>41</v>
      </c>
      <c r="X19" s="31">
        <v>0</v>
      </c>
      <c r="Y19" s="31">
        <v>1.2055928078301989E-2</v>
      </c>
      <c r="Z19" s="31">
        <v>0.74873040198404328</v>
      </c>
      <c r="AA19" s="29" t="s">
        <v>42</v>
      </c>
    </row>
    <row r="20" spans="15:27" ht="15" x14ac:dyDescent="0.4">
      <c r="O20" t="s">
        <v>2</v>
      </c>
      <c r="P20">
        <v>0.23595581301360641</v>
      </c>
      <c r="Q20">
        <v>1.2055928078301989E-2</v>
      </c>
      <c r="R20">
        <v>19.571766808917417</v>
      </c>
      <c r="S20">
        <v>1.1529266812611095E-6</v>
      </c>
      <c r="T20">
        <v>0.20645601972225788</v>
      </c>
      <c r="U20">
        <v>0.26545560630495496</v>
      </c>
      <c r="W20" s="29" t="s">
        <v>15</v>
      </c>
      <c r="X20" s="31">
        <v>0.98457797854277918</v>
      </c>
      <c r="Y20" s="31">
        <v>0.73447223153025987</v>
      </c>
      <c r="Z20" s="31" t="e">
        <v>#N/A</v>
      </c>
      <c r="AA20" s="29" t="s">
        <v>43</v>
      </c>
    </row>
    <row r="21" spans="15:27" ht="15.5" thickBot="1" x14ac:dyDescent="0.45">
      <c r="O21" s="24" t="s">
        <v>3</v>
      </c>
      <c r="P21" s="24">
        <v>0</v>
      </c>
      <c r="Q21" s="24">
        <v>0</v>
      </c>
      <c r="R21" s="24">
        <v>65535</v>
      </c>
      <c r="S21" s="24" t="e">
        <v>#NUM!</v>
      </c>
      <c r="T21" s="24">
        <v>0</v>
      </c>
      <c r="U21" s="24">
        <v>0</v>
      </c>
      <c r="W21" s="29" t="s">
        <v>24</v>
      </c>
      <c r="X21" s="31">
        <v>383.0540560226413</v>
      </c>
      <c r="Y21" s="31">
        <v>6</v>
      </c>
      <c r="Z21" s="31" t="e">
        <v>#N/A</v>
      </c>
      <c r="AA21" s="29" t="s">
        <v>44</v>
      </c>
    </row>
    <row r="22" spans="15:27" ht="15" x14ac:dyDescent="0.4">
      <c r="W22" s="29" t="s">
        <v>45</v>
      </c>
      <c r="X22" s="31">
        <v>206.63830324666577</v>
      </c>
      <c r="Y22" s="31">
        <v>3.2366967533342383</v>
      </c>
      <c r="Z22" s="31" t="e">
        <v>#N/A</v>
      </c>
      <c r="AA22" s="29" t="s">
        <v>46</v>
      </c>
    </row>
    <row r="23" spans="15:27" x14ac:dyDescent="0.35">
      <c r="O23" s="1" t="s">
        <v>47</v>
      </c>
    </row>
    <row r="25" spans="15:27" x14ac:dyDescent="0.35">
      <c r="O25" t="s">
        <v>7</v>
      </c>
      <c r="W25" t="s">
        <v>8</v>
      </c>
    </row>
    <row r="26" spans="15:27" ht="15" thickBot="1" x14ac:dyDescent="0.4"/>
    <row r="27" spans="15:27" x14ac:dyDescent="0.35">
      <c r="O27" s="17" t="s">
        <v>9</v>
      </c>
      <c r="P27" s="17"/>
      <c r="W27" s="18" t="s">
        <v>10</v>
      </c>
      <c r="X27" s="18" t="s">
        <v>11</v>
      </c>
      <c r="Y27" s="18" t="s">
        <v>12</v>
      </c>
      <c r="Z27" s="18" t="s">
        <v>13</v>
      </c>
    </row>
    <row r="28" spans="15:27" x14ac:dyDescent="0.35">
      <c r="O28" t="s">
        <v>14</v>
      </c>
      <c r="P28">
        <v>0.99225902794722864</v>
      </c>
      <c r="W28">
        <v>1</v>
      </c>
      <c r="X28">
        <v>4.9030715344200448</v>
      </c>
      <c r="Y28">
        <v>-0.90307153442004484</v>
      </c>
      <c r="Z28">
        <v>-1.3280675555053323</v>
      </c>
    </row>
    <row r="29" spans="15:27" x14ac:dyDescent="0.35">
      <c r="O29" t="s">
        <v>15</v>
      </c>
      <c r="P29">
        <v>0.98457797854277918</v>
      </c>
      <c r="W29">
        <v>2</v>
      </c>
      <c r="X29">
        <v>7.4985854775697156</v>
      </c>
      <c r="Y29">
        <v>-0.49858547756971561</v>
      </c>
      <c r="Z29">
        <v>-0.73322563182296396</v>
      </c>
    </row>
    <row r="30" spans="15:27" x14ac:dyDescent="0.35">
      <c r="O30" t="s">
        <v>17</v>
      </c>
      <c r="P30">
        <v>0.98200764163324239</v>
      </c>
      <c r="W30">
        <v>3</v>
      </c>
      <c r="X30">
        <v>17.880641250168395</v>
      </c>
      <c r="Y30">
        <v>-0.88064125016839512</v>
      </c>
      <c r="Z30">
        <v>-1.2950813172728219</v>
      </c>
    </row>
    <row r="31" spans="15:27" x14ac:dyDescent="0.35">
      <c r="O31" t="s">
        <v>18</v>
      </c>
      <c r="P31">
        <v>0.73447223153025987</v>
      </c>
      <c r="W31">
        <v>4</v>
      </c>
      <c r="X31">
        <v>9.6221877946921737</v>
      </c>
      <c r="Y31">
        <v>0.37781220530782633</v>
      </c>
      <c r="Z31">
        <v>0.55561504578424725</v>
      </c>
    </row>
    <row r="32" spans="15:27" ht="15" thickBot="1" x14ac:dyDescent="0.4">
      <c r="O32" s="24" t="s">
        <v>19</v>
      </c>
      <c r="P32" s="24">
        <v>8</v>
      </c>
      <c r="W32">
        <v>5</v>
      </c>
      <c r="X32">
        <v>12.217701737841844</v>
      </c>
      <c r="Y32">
        <v>0.78229826215815557</v>
      </c>
      <c r="Z32">
        <v>1.1504569694666156</v>
      </c>
    </row>
    <row r="33" spans="15:26" x14ac:dyDescent="0.35">
      <c r="W33">
        <v>6</v>
      </c>
      <c r="X33">
        <v>2.5435134042839813</v>
      </c>
      <c r="Y33">
        <v>0.45648659571601868</v>
      </c>
      <c r="Z33">
        <v>0.67131452402921343</v>
      </c>
    </row>
    <row r="34" spans="15:26" ht="15" thickBot="1" x14ac:dyDescent="0.4">
      <c r="O34" t="s">
        <v>20</v>
      </c>
      <c r="W34">
        <v>7</v>
      </c>
      <c r="X34">
        <v>14.341304054964302</v>
      </c>
      <c r="Y34">
        <v>0.65869594503569751</v>
      </c>
      <c r="Z34">
        <v>0.96868595698415838</v>
      </c>
    </row>
    <row r="35" spans="15:26" ht="15" thickBot="1" x14ac:dyDescent="0.4">
      <c r="O35" s="18"/>
      <c r="P35" s="18" t="s">
        <v>21</v>
      </c>
      <c r="Q35" s="18" t="s">
        <v>22</v>
      </c>
      <c r="R35" s="18" t="s">
        <v>23</v>
      </c>
      <c r="S35" s="18" t="s">
        <v>24</v>
      </c>
      <c r="T35" s="18" t="s">
        <v>25</v>
      </c>
      <c r="W35" s="24">
        <v>8</v>
      </c>
      <c r="X35" s="24">
        <v>15.992994746059546</v>
      </c>
      <c r="Y35" s="24">
        <v>7.005253940453926E-3</v>
      </c>
      <c r="Z35" s="24">
        <v>1.0302008336878258E-2</v>
      </c>
    </row>
    <row r="36" spans="15:26" x14ac:dyDescent="0.35">
      <c r="O36" t="s">
        <v>26</v>
      </c>
      <c r="P36">
        <v>1</v>
      </c>
      <c r="Q36">
        <v>206.63830324666577</v>
      </c>
      <c r="R36">
        <v>206.63830324666577</v>
      </c>
      <c r="S36">
        <v>383.0540560226413</v>
      </c>
      <c r="T36">
        <v>1.1529266812611095E-6</v>
      </c>
    </row>
    <row r="37" spans="15:26" x14ac:dyDescent="0.35">
      <c r="O37" t="s">
        <v>27</v>
      </c>
      <c r="P37">
        <v>6</v>
      </c>
      <c r="Q37">
        <v>3.2366967533342383</v>
      </c>
      <c r="R37">
        <v>0.53944945888903972</v>
      </c>
    </row>
    <row r="38" spans="15:26" ht="15" thickBot="1" x14ac:dyDescent="0.4">
      <c r="O38" s="24" t="s">
        <v>28</v>
      </c>
      <c r="P38" s="24">
        <v>7</v>
      </c>
      <c r="Q38" s="24">
        <v>209.875</v>
      </c>
      <c r="R38" s="24"/>
      <c r="S38" s="24"/>
      <c r="T38" s="24"/>
      <c r="W38" t="s">
        <v>29</v>
      </c>
    </row>
    <row r="39" spans="15:26" ht="15" thickBot="1" x14ac:dyDescent="0.4">
      <c r="W39" s="29"/>
      <c r="X39" s="30" t="s">
        <v>48</v>
      </c>
      <c r="Y39" s="30" t="s">
        <v>32</v>
      </c>
      <c r="Z39" s="29"/>
    </row>
    <row r="40" spans="15:26" x14ac:dyDescent="0.35">
      <c r="O40" s="18"/>
      <c r="P40" s="18" t="s">
        <v>33</v>
      </c>
      <c r="Q40" s="18" t="s">
        <v>18</v>
      </c>
      <c r="R40" s="18" t="s">
        <v>34</v>
      </c>
      <c r="S40" s="18" t="s">
        <v>35</v>
      </c>
      <c r="T40" s="18" t="s">
        <v>36</v>
      </c>
      <c r="U40" s="18" t="s">
        <v>37</v>
      </c>
      <c r="W40" s="29" t="s">
        <v>38</v>
      </c>
      <c r="X40" s="31">
        <f t="array" ref="X40:Y44">LINEST(C4:C11,A4:A11,TRUE,TRUE)</f>
        <v>0.23595581301360641</v>
      </c>
      <c r="Y40" s="31">
        <v>-3.1194261080425729</v>
      </c>
      <c r="Z40" s="29" t="s">
        <v>39</v>
      </c>
    </row>
    <row r="41" spans="15:26" ht="15" x14ac:dyDescent="0.4">
      <c r="O41" t="s">
        <v>40</v>
      </c>
      <c r="P41">
        <v>-3.1194261080425729</v>
      </c>
      <c r="Q41">
        <v>0.74873040198404328</v>
      </c>
      <c r="R41">
        <v>-4.1662874911670187</v>
      </c>
      <c r="S41">
        <v>5.9028935064076244E-3</v>
      </c>
      <c r="T41">
        <v>-4.951503401969866</v>
      </c>
      <c r="U41">
        <v>-1.2873488141152802</v>
      </c>
      <c r="W41" s="29" t="s">
        <v>41</v>
      </c>
      <c r="X41" s="31">
        <v>1.2055928078301989E-2</v>
      </c>
      <c r="Y41" s="31">
        <v>0.74873040198404328</v>
      </c>
      <c r="Z41" s="29" t="s">
        <v>42</v>
      </c>
    </row>
    <row r="42" spans="15:26" ht="15.5" thickBot="1" x14ac:dyDescent="0.45">
      <c r="O42" s="24" t="s">
        <v>2</v>
      </c>
      <c r="P42" s="24">
        <v>0.23595581301360641</v>
      </c>
      <c r="Q42" s="24">
        <v>1.2055928078301989E-2</v>
      </c>
      <c r="R42" s="24">
        <v>19.571766808917417</v>
      </c>
      <c r="S42" s="24">
        <v>1.1529266812611095E-6</v>
      </c>
      <c r="T42" s="24">
        <v>0.20645601972225788</v>
      </c>
      <c r="U42" s="24">
        <v>0.26545560630495496</v>
      </c>
      <c r="W42" s="29" t="s">
        <v>15</v>
      </c>
      <c r="X42" s="31">
        <v>0.98457797854277918</v>
      </c>
      <c r="Y42" s="31">
        <v>0.73447223153025987</v>
      </c>
      <c r="Z42" s="29" t="s">
        <v>43</v>
      </c>
    </row>
    <row r="43" spans="15:26" ht="15" x14ac:dyDescent="0.4">
      <c r="W43" s="29" t="s">
        <v>24</v>
      </c>
      <c r="X43" s="31">
        <v>383.0540560226413</v>
      </c>
      <c r="Y43" s="31">
        <v>6</v>
      </c>
      <c r="Z43" s="29" t="s">
        <v>44</v>
      </c>
    </row>
    <row r="44" spans="15:26" ht="15" x14ac:dyDescent="0.4">
      <c r="W44" s="29" t="s">
        <v>45</v>
      </c>
      <c r="X44" s="31">
        <v>206.63830324666577</v>
      </c>
      <c r="Y44" s="31">
        <v>3.2366967533342383</v>
      </c>
      <c r="Z44" s="29" t="s">
        <v>46</v>
      </c>
    </row>
  </sheetData>
  <mergeCells count="1"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67902-F1DA-4A26-8A11-E6C376449490}">
  <sheetPr codeName="Sheet41"/>
  <dimension ref="A1:AB28"/>
  <sheetViews>
    <sheetView workbookViewId="0"/>
  </sheetViews>
  <sheetFormatPr defaultRowHeight="14.5" x14ac:dyDescent="0.35"/>
  <cols>
    <col min="1" max="1" width="13.1796875" customWidth="1"/>
    <col min="2" max="8" width="11.26953125" customWidth="1"/>
    <col min="9" max="9" width="12.1796875" customWidth="1"/>
    <col min="10" max="10" width="11.26953125" customWidth="1"/>
    <col min="13" max="20" width="10.26953125" customWidth="1"/>
    <col min="22" max="22" width="19.453125" customWidth="1"/>
    <col min="23" max="28" width="13.1796875" customWidth="1"/>
    <col min="242" max="242" width="15" customWidth="1"/>
    <col min="243" max="251" width="11.26953125" customWidth="1"/>
    <col min="498" max="498" width="15" customWidth="1"/>
    <col min="499" max="507" width="11.26953125" customWidth="1"/>
    <col min="754" max="754" width="15" customWidth="1"/>
    <col min="755" max="763" width="11.26953125" customWidth="1"/>
    <col min="1010" max="1010" width="15" customWidth="1"/>
    <col min="1011" max="1019" width="11.26953125" customWidth="1"/>
    <col min="1266" max="1266" width="15" customWidth="1"/>
    <col min="1267" max="1275" width="11.26953125" customWidth="1"/>
    <col min="1522" max="1522" width="15" customWidth="1"/>
    <col min="1523" max="1531" width="11.26953125" customWidth="1"/>
    <col min="1778" max="1778" width="15" customWidth="1"/>
    <col min="1779" max="1787" width="11.26953125" customWidth="1"/>
    <col min="2034" max="2034" width="15" customWidth="1"/>
    <col min="2035" max="2043" width="11.26953125" customWidth="1"/>
    <col min="2290" max="2290" width="15" customWidth="1"/>
    <col min="2291" max="2299" width="11.26953125" customWidth="1"/>
    <col min="2546" max="2546" width="15" customWidth="1"/>
    <col min="2547" max="2555" width="11.26953125" customWidth="1"/>
    <col min="2802" max="2802" width="15" customWidth="1"/>
    <col min="2803" max="2811" width="11.26953125" customWidth="1"/>
    <col min="3058" max="3058" width="15" customWidth="1"/>
    <col min="3059" max="3067" width="11.26953125" customWidth="1"/>
    <col min="3314" max="3314" width="15" customWidth="1"/>
    <col min="3315" max="3323" width="11.26953125" customWidth="1"/>
    <col min="3570" max="3570" width="15" customWidth="1"/>
    <col min="3571" max="3579" width="11.26953125" customWidth="1"/>
    <col min="3826" max="3826" width="15" customWidth="1"/>
    <col min="3827" max="3835" width="11.26953125" customWidth="1"/>
    <col min="4082" max="4082" width="15" customWidth="1"/>
    <col min="4083" max="4091" width="11.26953125" customWidth="1"/>
    <col min="4338" max="4338" width="15" customWidth="1"/>
    <col min="4339" max="4347" width="11.26953125" customWidth="1"/>
    <col min="4594" max="4594" width="15" customWidth="1"/>
    <col min="4595" max="4603" width="11.26953125" customWidth="1"/>
    <col min="4850" max="4850" width="15" customWidth="1"/>
    <col min="4851" max="4859" width="11.26953125" customWidth="1"/>
    <col min="5106" max="5106" width="15" customWidth="1"/>
    <col min="5107" max="5115" width="11.26953125" customWidth="1"/>
    <col min="5362" max="5362" width="15" customWidth="1"/>
    <col min="5363" max="5371" width="11.26953125" customWidth="1"/>
    <col min="5618" max="5618" width="15" customWidth="1"/>
    <col min="5619" max="5627" width="11.26953125" customWidth="1"/>
    <col min="5874" max="5874" width="15" customWidth="1"/>
    <col min="5875" max="5883" width="11.26953125" customWidth="1"/>
    <col min="6130" max="6130" width="15" customWidth="1"/>
    <col min="6131" max="6139" width="11.26953125" customWidth="1"/>
    <col min="6386" max="6386" width="15" customWidth="1"/>
    <col min="6387" max="6395" width="11.26953125" customWidth="1"/>
    <col min="6642" max="6642" width="15" customWidth="1"/>
    <col min="6643" max="6651" width="11.26953125" customWidth="1"/>
    <col min="6898" max="6898" width="15" customWidth="1"/>
    <col min="6899" max="6907" width="11.26953125" customWidth="1"/>
    <col min="7154" max="7154" width="15" customWidth="1"/>
    <col min="7155" max="7163" width="11.26953125" customWidth="1"/>
    <col min="7410" max="7410" width="15" customWidth="1"/>
    <col min="7411" max="7419" width="11.26953125" customWidth="1"/>
    <col min="7666" max="7666" width="15" customWidth="1"/>
    <col min="7667" max="7675" width="11.26953125" customWidth="1"/>
    <col min="7922" max="7922" width="15" customWidth="1"/>
    <col min="7923" max="7931" width="11.26953125" customWidth="1"/>
    <col min="8178" max="8178" width="15" customWidth="1"/>
    <col min="8179" max="8187" width="11.26953125" customWidth="1"/>
    <col min="8434" max="8434" width="15" customWidth="1"/>
    <col min="8435" max="8443" width="11.26953125" customWidth="1"/>
    <col min="8690" max="8690" width="15" customWidth="1"/>
    <col min="8691" max="8699" width="11.26953125" customWidth="1"/>
    <col min="8946" max="8946" width="15" customWidth="1"/>
    <col min="8947" max="8955" width="11.26953125" customWidth="1"/>
    <col min="9202" max="9202" width="15" customWidth="1"/>
    <col min="9203" max="9211" width="11.26953125" customWidth="1"/>
    <col min="9458" max="9458" width="15" customWidth="1"/>
    <col min="9459" max="9467" width="11.26953125" customWidth="1"/>
    <col min="9714" max="9714" width="15" customWidth="1"/>
    <col min="9715" max="9723" width="11.26953125" customWidth="1"/>
    <col min="9970" max="9970" width="15" customWidth="1"/>
    <col min="9971" max="9979" width="11.26953125" customWidth="1"/>
    <col min="10226" max="10226" width="15" customWidth="1"/>
    <col min="10227" max="10235" width="11.26953125" customWidth="1"/>
    <col min="10482" max="10482" width="15" customWidth="1"/>
    <col min="10483" max="10491" width="11.26953125" customWidth="1"/>
    <col min="10738" max="10738" width="15" customWidth="1"/>
    <col min="10739" max="10747" width="11.26953125" customWidth="1"/>
    <col min="10994" max="10994" width="15" customWidth="1"/>
    <col min="10995" max="11003" width="11.26953125" customWidth="1"/>
    <col min="11250" max="11250" width="15" customWidth="1"/>
    <col min="11251" max="11259" width="11.26953125" customWidth="1"/>
    <col min="11506" max="11506" width="15" customWidth="1"/>
    <col min="11507" max="11515" width="11.26953125" customWidth="1"/>
    <col min="11762" max="11762" width="15" customWidth="1"/>
    <col min="11763" max="11771" width="11.26953125" customWidth="1"/>
    <col min="12018" max="12018" width="15" customWidth="1"/>
    <col min="12019" max="12027" width="11.26953125" customWidth="1"/>
    <col min="12274" max="12274" width="15" customWidth="1"/>
    <col min="12275" max="12283" width="11.26953125" customWidth="1"/>
    <col min="12530" max="12530" width="15" customWidth="1"/>
    <col min="12531" max="12539" width="11.26953125" customWidth="1"/>
    <col min="12786" max="12786" width="15" customWidth="1"/>
    <col min="12787" max="12795" width="11.26953125" customWidth="1"/>
    <col min="13042" max="13042" width="15" customWidth="1"/>
    <col min="13043" max="13051" width="11.26953125" customWidth="1"/>
    <col min="13298" max="13298" width="15" customWidth="1"/>
    <col min="13299" max="13307" width="11.26953125" customWidth="1"/>
    <col min="13554" max="13554" width="15" customWidth="1"/>
    <col min="13555" max="13563" width="11.26953125" customWidth="1"/>
    <col min="13810" max="13810" width="15" customWidth="1"/>
    <col min="13811" max="13819" width="11.26953125" customWidth="1"/>
    <col min="14066" max="14066" width="15" customWidth="1"/>
    <col min="14067" max="14075" width="11.26953125" customWidth="1"/>
    <col min="14322" max="14322" width="15" customWidth="1"/>
    <col min="14323" max="14331" width="11.26953125" customWidth="1"/>
    <col min="14578" max="14578" width="15" customWidth="1"/>
    <col min="14579" max="14587" width="11.26953125" customWidth="1"/>
    <col min="14834" max="14834" width="15" customWidth="1"/>
    <col min="14835" max="14843" width="11.26953125" customWidth="1"/>
    <col min="15090" max="15090" width="15" customWidth="1"/>
    <col min="15091" max="15099" width="11.26953125" customWidth="1"/>
    <col min="15346" max="15346" width="15" customWidth="1"/>
    <col min="15347" max="15355" width="11.26953125" customWidth="1"/>
    <col min="15602" max="15602" width="15" customWidth="1"/>
    <col min="15603" max="15611" width="11.26953125" customWidth="1"/>
    <col min="15858" max="15858" width="15" customWidth="1"/>
    <col min="15859" max="15867" width="11.26953125" customWidth="1"/>
    <col min="16114" max="16114" width="15" customWidth="1"/>
    <col min="16115" max="16123" width="11.26953125" customWidth="1"/>
  </cols>
  <sheetData>
    <row r="1" spans="1:27" x14ac:dyDescent="0.35">
      <c r="A1" s="32" t="s">
        <v>49</v>
      </c>
      <c r="B1" s="33"/>
      <c r="C1" s="33"/>
      <c r="D1" s="33"/>
      <c r="E1" s="33"/>
      <c r="F1" s="33"/>
      <c r="G1" s="33"/>
      <c r="H1" s="33"/>
      <c r="I1" s="33"/>
      <c r="J1" s="33"/>
      <c r="M1" t="s">
        <v>50</v>
      </c>
    </row>
    <row r="2" spans="1:27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27" x14ac:dyDescent="0.35">
      <c r="A3" s="34"/>
      <c r="B3" s="35" t="s">
        <v>51</v>
      </c>
      <c r="C3" s="35" t="s">
        <v>52</v>
      </c>
      <c r="D3" s="35" t="s">
        <v>53</v>
      </c>
      <c r="E3" s="35" t="s">
        <v>54</v>
      </c>
      <c r="F3" s="35" t="s">
        <v>55</v>
      </c>
      <c r="G3" s="35" t="s">
        <v>56</v>
      </c>
      <c r="H3" s="35" t="s">
        <v>57</v>
      </c>
      <c r="I3" s="35" t="s">
        <v>58</v>
      </c>
      <c r="J3" s="35" t="s">
        <v>59</v>
      </c>
      <c r="M3" s="35" t="s">
        <v>52</v>
      </c>
      <c r="N3" s="35" t="s">
        <v>53</v>
      </c>
      <c r="O3" s="35" t="s">
        <v>55</v>
      </c>
      <c r="P3" s="35" t="s">
        <v>56</v>
      </c>
      <c r="Q3" s="35" t="s">
        <v>57</v>
      </c>
      <c r="R3" s="35" t="s">
        <v>58</v>
      </c>
      <c r="S3" s="35" t="s">
        <v>59</v>
      </c>
      <c r="T3" s="35" t="s">
        <v>54</v>
      </c>
      <c r="V3" t="s">
        <v>7</v>
      </c>
    </row>
    <row r="4" spans="1:27" ht="15" thickBot="1" x14ac:dyDescent="0.4">
      <c r="A4" s="33" t="s">
        <v>60</v>
      </c>
      <c r="B4" s="36">
        <v>15.7</v>
      </c>
      <c r="C4" s="37">
        <v>9</v>
      </c>
      <c r="D4" s="38">
        <v>71.027177760140717</v>
      </c>
      <c r="E4" s="39">
        <v>448</v>
      </c>
      <c r="F4" s="40">
        <v>218.17340830567619</v>
      </c>
      <c r="G4" s="41">
        <v>1.81</v>
      </c>
      <c r="H4" s="42">
        <v>22</v>
      </c>
      <c r="I4" s="43">
        <v>5</v>
      </c>
      <c r="J4" s="44">
        <v>42666</v>
      </c>
      <c r="M4" s="37">
        <v>9</v>
      </c>
      <c r="N4" s="38">
        <v>71.027177760140717</v>
      </c>
      <c r="O4" s="40">
        <v>218.17340830567619</v>
      </c>
      <c r="P4" s="41">
        <v>1.81</v>
      </c>
      <c r="Q4" s="42">
        <v>22</v>
      </c>
      <c r="R4" s="43">
        <v>5</v>
      </c>
      <c r="S4" s="44">
        <v>42666</v>
      </c>
      <c r="T4" s="39">
        <v>448</v>
      </c>
    </row>
    <row r="5" spans="1:27" x14ac:dyDescent="0.35">
      <c r="A5" s="33" t="s">
        <v>61</v>
      </c>
      <c r="B5" s="36">
        <v>8.4</v>
      </c>
      <c r="C5" s="37">
        <v>6.9</v>
      </c>
      <c r="D5" s="38">
        <v>70.62318863808899</v>
      </c>
      <c r="E5" s="39">
        <v>661.2</v>
      </c>
      <c r="F5" s="40">
        <v>228.45028196578826</v>
      </c>
      <c r="G5" s="41">
        <v>1.63</v>
      </c>
      <c r="H5" s="42">
        <v>27.3</v>
      </c>
      <c r="I5" s="43">
        <v>6.7</v>
      </c>
      <c r="J5" s="44">
        <v>68460</v>
      </c>
      <c r="M5" s="37">
        <v>6.9</v>
      </c>
      <c r="N5" s="38">
        <v>70.62318863808899</v>
      </c>
      <c r="O5" s="40">
        <v>228.45028196578826</v>
      </c>
      <c r="P5" s="41">
        <v>1.63</v>
      </c>
      <c r="Q5" s="42">
        <v>27.3</v>
      </c>
      <c r="R5" s="43">
        <v>6.7</v>
      </c>
      <c r="S5" s="44">
        <v>68460</v>
      </c>
      <c r="T5" s="39">
        <v>661.2</v>
      </c>
      <c r="V5" s="17" t="s">
        <v>9</v>
      </c>
      <c r="W5" s="17"/>
    </row>
    <row r="6" spans="1:27" x14ac:dyDescent="0.35">
      <c r="A6" s="33" t="s">
        <v>62</v>
      </c>
      <c r="B6" s="36">
        <v>14.7</v>
      </c>
      <c r="C6" s="37">
        <v>6.4</v>
      </c>
      <c r="D6" s="38">
        <v>86.505696765320337</v>
      </c>
      <c r="E6" s="39">
        <v>482.7</v>
      </c>
      <c r="F6" s="40">
        <v>209.66657175716827</v>
      </c>
      <c r="G6" s="41">
        <v>1.69</v>
      </c>
      <c r="H6" s="42">
        <v>25.1</v>
      </c>
      <c r="I6" s="43">
        <v>5.5</v>
      </c>
      <c r="J6" s="44">
        <v>50958</v>
      </c>
      <c r="M6" s="37">
        <v>6.4</v>
      </c>
      <c r="N6" s="38">
        <v>86.505696765320337</v>
      </c>
      <c r="O6" s="40">
        <v>209.66657175716827</v>
      </c>
      <c r="P6" s="41">
        <v>1.69</v>
      </c>
      <c r="Q6" s="42">
        <v>25.1</v>
      </c>
      <c r="R6" s="43">
        <v>5.5</v>
      </c>
      <c r="S6" s="44">
        <v>50958</v>
      </c>
      <c r="T6" s="39">
        <v>482.7</v>
      </c>
      <c r="V6" t="s">
        <v>14</v>
      </c>
      <c r="W6">
        <v>0.71976617776723262</v>
      </c>
    </row>
    <row r="7" spans="1:27" x14ac:dyDescent="0.35">
      <c r="A7" s="33" t="s">
        <v>63</v>
      </c>
      <c r="B7" s="36">
        <v>17.3</v>
      </c>
      <c r="C7" s="37">
        <v>8.5</v>
      </c>
      <c r="D7" s="38">
        <v>80.783955956979611</v>
      </c>
      <c r="E7" s="39">
        <v>529.4</v>
      </c>
      <c r="F7" s="40">
        <v>203.42285988234826</v>
      </c>
      <c r="G7" s="41">
        <v>1.96</v>
      </c>
      <c r="H7" s="42">
        <v>18.8</v>
      </c>
      <c r="I7" s="43">
        <v>5.0999999999999996</v>
      </c>
      <c r="J7" s="44">
        <v>38815</v>
      </c>
      <c r="M7" s="37">
        <v>8.5</v>
      </c>
      <c r="N7" s="38">
        <v>80.783955956979611</v>
      </c>
      <c r="O7" s="40">
        <v>203.42285988234826</v>
      </c>
      <c r="P7" s="41">
        <v>1.96</v>
      </c>
      <c r="Q7" s="42">
        <v>18.8</v>
      </c>
      <c r="R7" s="43">
        <v>5.0999999999999996</v>
      </c>
      <c r="S7" s="44">
        <v>38815</v>
      </c>
      <c r="T7" s="39">
        <v>529.4</v>
      </c>
      <c r="V7" t="s">
        <v>15</v>
      </c>
      <c r="W7">
        <v>0.51806335065765152</v>
      </c>
    </row>
    <row r="8" spans="1:27" x14ac:dyDescent="0.35">
      <c r="A8" s="33" t="s">
        <v>64</v>
      </c>
      <c r="B8" s="36">
        <v>13.3</v>
      </c>
      <c r="C8" s="37">
        <v>5</v>
      </c>
      <c r="D8" s="38">
        <v>76.640052174481781</v>
      </c>
      <c r="E8" s="39">
        <v>522.6</v>
      </c>
      <c r="F8" s="40">
        <v>268.69056049813605</v>
      </c>
      <c r="G8" s="41">
        <v>1.21</v>
      </c>
      <c r="H8" s="42">
        <v>29.6</v>
      </c>
      <c r="I8" s="43">
        <v>7.2</v>
      </c>
      <c r="J8" s="44">
        <v>61021</v>
      </c>
      <c r="M8" s="37">
        <v>5</v>
      </c>
      <c r="N8" s="38">
        <v>76.640052174481781</v>
      </c>
      <c r="O8" s="40">
        <v>268.69056049813605</v>
      </c>
      <c r="P8" s="41">
        <v>1.21</v>
      </c>
      <c r="Q8" s="42">
        <v>29.6</v>
      </c>
      <c r="R8" s="43">
        <v>7.2</v>
      </c>
      <c r="S8" s="44">
        <v>61021</v>
      </c>
      <c r="T8" s="39">
        <v>522.6</v>
      </c>
      <c r="V8" t="s">
        <v>17</v>
      </c>
      <c r="W8">
        <v>-0.32532578569145842</v>
      </c>
    </row>
    <row r="9" spans="1:27" x14ac:dyDescent="0.35">
      <c r="A9" s="33" t="s">
        <v>65</v>
      </c>
      <c r="B9" s="36">
        <v>11.4</v>
      </c>
      <c r="C9" s="37">
        <v>5.7</v>
      </c>
      <c r="D9" s="38">
        <v>89.734092175332663</v>
      </c>
      <c r="E9" s="39">
        <v>347.8</v>
      </c>
      <c r="F9" s="40">
        <v>259.68608874672964</v>
      </c>
      <c r="G9" s="41">
        <v>1.1399999999999999</v>
      </c>
      <c r="H9" s="42">
        <v>35.6</v>
      </c>
      <c r="I9" s="43">
        <v>4.9000000000000004</v>
      </c>
      <c r="J9" s="44">
        <v>56993</v>
      </c>
      <c r="M9" s="37">
        <v>5.7</v>
      </c>
      <c r="N9" s="38">
        <v>89.734092175332663</v>
      </c>
      <c r="O9" s="40">
        <v>259.68608874672964</v>
      </c>
      <c r="P9" s="41">
        <v>1.1399999999999999</v>
      </c>
      <c r="Q9" s="42">
        <v>35.6</v>
      </c>
      <c r="R9" s="43">
        <v>4.9000000000000004</v>
      </c>
      <c r="S9" s="44">
        <v>56993</v>
      </c>
      <c r="T9" s="39">
        <v>347.8</v>
      </c>
      <c r="V9" t="s">
        <v>18</v>
      </c>
      <c r="W9">
        <v>192.83508992801839</v>
      </c>
    </row>
    <row r="10" spans="1:27" ht="15" thickBot="1" x14ac:dyDescent="0.4">
      <c r="A10" s="33" t="s">
        <v>66</v>
      </c>
      <c r="B10" s="36">
        <v>9.3000000000000007</v>
      </c>
      <c r="C10" s="37">
        <v>6.2</v>
      </c>
      <c r="D10" s="38">
        <v>84.278652322083644</v>
      </c>
      <c r="E10" s="39">
        <v>256</v>
      </c>
      <c r="F10" s="40">
        <v>376.3752669155395</v>
      </c>
      <c r="G10" s="41">
        <v>0.86</v>
      </c>
      <c r="H10" s="42">
        <v>35.6</v>
      </c>
      <c r="I10" s="43">
        <v>5.7</v>
      </c>
      <c r="J10" s="44">
        <v>68595</v>
      </c>
      <c r="M10" s="37">
        <v>6.2</v>
      </c>
      <c r="N10" s="38">
        <v>84.278652322083644</v>
      </c>
      <c r="O10" s="40">
        <v>376.3752669155395</v>
      </c>
      <c r="P10" s="41">
        <v>0.86</v>
      </c>
      <c r="Q10" s="42">
        <v>35.6</v>
      </c>
      <c r="R10" s="43">
        <v>5.7</v>
      </c>
      <c r="S10" s="44">
        <v>68595</v>
      </c>
      <c r="T10" s="39">
        <v>256</v>
      </c>
      <c r="V10" s="24" t="s">
        <v>19</v>
      </c>
      <c r="W10" s="24">
        <v>12</v>
      </c>
    </row>
    <row r="11" spans="1:27" x14ac:dyDescent="0.35">
      <c r="A11" s="33" t="s">
        <v>67</v>
      </c>
      <c r="B11" s="45">
        <v>10</v>
      </c>
      <c r="C11" s="37">
        <v>8.3000000000000007</v>
      </c>
      <c r="D11" s="38">
        <v>74.266056727126113</v>
      </c>
      <c r="E11" s="39">
        <v>689.2</v>
      </c>
      <c r="F11" s="40">
        <v>250.94175668510928</v>
      </c>
      <c r="G11" s="41">
        <v>1.23</v>
      </c>
      <c r="H11" s="42">
        <v>27.5</v>
      </c>
      <c r="I11" s="43">
        <v>4.8</v>
      </c>
      <c r="J11" s="44">
        <v>57989</v>
      </c>
      <c r="M11" s="37">
        <v>8.3000000000000007</v>
      </c>
      <c r="N11" s="38">
        <v>74.266056727126113</v>
      </c>
      <c r="O11" s="40">
        <v>250.94175668510928</v>
      </c>
      <c r="P11" s="41">
        <v>1.23</v>
      </c>
      <c r="Q11" s="42">
        <v>27.5</v>
      </c>
      <c r="R11" s="43">
        <v>4.8</v>
      </c>
      <c r="S11" s="44">
        <v>57989</v>
      </c>
      <c r="T11" s="39">
        <v>689.2</v>
      </c>
    </row>
    <row r="12" spans="1:27" ht="15" thickBot="1" x14ac:dyDescent="0.4">
      <c r="A12" s="33" t="s">
        <v>68</v>
      </c>
      <c r="B12" s="36">
        <v>13.2</v>
      </c>
      <c r="C12" s="37">
        <v>7.3</v>
      </c>
      <c r="D12" s="38">
        <v>79.811068541941054</v>
      </c>
      <c r="E12" s="39">
        <v>722.6</v>
      </c>
      <c r="F12" s="40">
        <v>247.86359820579941</v>
      </c>
      <c r="G12" s="41">
        <v>1.56</v>
      </c>
      <c r="H12" s="42">
        <v>25.8</v>
      </c>
      <c r="I12" s="43">
        <v>6.2</v>
      </c>
      <c r="J12" s="44">
        <v>47778</v>
      </c>
      <c r="M12" s="37">
        <v>7.3</v>
      </c>
      <c r="N12" s="38">
        <v>79.811068541941054</v>
      </c>
      <c r="O12" s="40">
        <v>247.86359820579941</v>
      </c>
      <c r="P12" s="41">
        <v>1.56</v>
      </c>
      <c r="Q12" s="42">
        <v>25.8</v>
      </c>
      <c r="R12" s="43">
        <v>6.2</v>
      </c>
      <c r="S12" s="44">
        <v>47778</v>
      </c>
      <c r="T12" s="39">
        <v>722.6</v>
      </c>
      <c r="V12" t="s">
        <v>20</v>
      </c>
    </row>
    <row r="13" spans="1:27" x14ac:dyDescent="0.35">
      <c r="A13" s="33" t="s">
        <v>69</v>
      </c>
      <c r="B13" s="36">
        <v>14.7</v>
      </c>
      <c r="C13" s="37">
        <v>8.1</v>
      </c>
      <c r="D13" s="38">
        <v>65.387718279566343</v>
      </c>
      <c r="E13" s="39">
        <v>493.2</v>
      </c>
      <c r="F13" s="40">
        <v>217.44570184044454</v>
      </c>
      <c r="G13" s="41">
        <v>1.46</v>
      </c>
      <c r="H13" s="42">
        <v>27.5</v>
      </c>
      <c r="I13" s="43">
        <v>6.2</v>
      </c>
      <c r="J13" s="44">
        <v>50861</v>
      </c>
      <c r="M13" s="37">
        <v>8.1</v>
      </c>
      <c r="N13" s="38">
        <v>65.387718279566343</v>
      </c>
      <c r="O13" s="40">
        <v>217.44570184044454</v>
      </c>
      <c r="P13" s="41">
        <v>1.46</v>
      </c>
      <c r="Q13" s="42">
        <v>27.5</v>
      </c>
      <c r="R13" s="43">
        <v>6.2</v>
      </c>
      <c r="S13" s="44">
        <v>50861</v>
      </c>
      <c r="T13" s="39">
        <v>493.2</v>
      </c>
      <c r="V13" s="18"/>
      <c r="W13" s="18" t="s">
        <v>21</v>
      </c>
      <c r="X13" s="18" t="s">
        <v>22</v>
      </c>
      <c r="Y13" s="18" t="s">
        <v>23</v>
      </c>
      <c r="Z13" s="18" t="s">
        <v>24</v>
      </c>
      <c r="AA13" s="18" t="s">
        <v>25</v>
      </c>
    </row>
    <row r="14" spans="1:27" x14ac:dyDescent="0.35">
      <c r="A14" s="33" t="s">
        <v>70</v>
      </c>
      <c r="B14" s="36">
        <v>9.1</v>
      </c>
      <c r="C14" s="37">
        <v>5.6</v>
      </c>
      <c r="D14" s="38">
        <v>29.667333748383395</v>
      </c>
      <c r="E14" s="39">
        <v>272.8</v>
      </c>
      <c r="F14" s="40">
        <v>316.98289278791503</v>
      </c>
      <c r="G14" s="41">
        <v>1.33</v>
      </c>
      <c r="H14" s="42">
        <v>29.1</v>
      </c>
      <c r="I14" s="43">
        <v>3.9</v>
      </c>
      <c r="J14" s="44">
        <v>67214</v>
      </c>
      <c r="M14" s="37">
        <v>5.6</v>
      </c>
      <c r="N14" s="38">
        <v>29.667333748383395</v>
      </c>
      <c r="O14" s="40">
        <v>316.98289278791503</v>
      </c>
      <c r="P14" s="41">
        <v>1.33</v>
      </c>
      <c r="Q14" s="42">
        <v>29.1</v>
      </c>
      <c r="R14" s="43">
        <v>3.9</v>
      </c>
      <c r="S14" s="44">
        <v>67214</v>
      </c>
      <c r="T14" s="39">
        <v>272.8</v>
      </c>
      <c r="V14" t="s">
        <v>26</v>
      </c>
      <c r="W14">
        <v>7</v>
      </c>
      <c r="X14">
        <v>159891.37486981228</v>
      </c>
      <c r="Y14">
        <v>22841.624981401754</v>
      </c>
      <c r="Z14">
        <v>0.61426372279379948</v>
      </c>
      <c r="AA14">
        <v>0.73111172010500081</v>
      </c>
    </row>
    <row r="15" spans="1:27" x14ac:dyDescent="0.35">
      <c r="A15" s="46" t="s">
        <v>71</v>
      </c>
      <c r="B15" s="47">
        <v>12.6</v>
      </c>
      <c r="C15" s="48">
        <v>6.8</v>
      </c>
      <c r="D15" s="49">
        <v>94.600660447193093</v>
      </c>
      <c r="E15" s="50">
        <v>239.4</v>
      </c>
      <c r="F15" s="51">
        <v>168.83390313104681</v>
      </c>
      <c r="G15" s="52">
        <v>1.6</v>
      </c>
      <c r="H15" s="53">
        <v>24</v>
      </c>
      <c r="I15" s="54">
        <v>4.9000000000000004</v>
      </c>
      <c r="J15" s="55">
        <v>47576</v>
      </c>
      <c r="M15" s="48">
        <v>6.8</v>
      </c>
      <c r="N15" s="49">
        <v>94.600660447193093</v>
      </c>
      <c r="O15" s="51">
        <v>168.83390313104681</v>
      </c>
      <c r="P15" s="52">
        <v>1.6</v>
      </c>
      <c r="Q15" s="53">
        <v>24</v>
      </c>
      <c r="R15" s="54">
        <v>4.9000000000000004</v>
      </c>
      <c r="S15" s="55">
        <v>47576</v>
      </c>
      <c r="T15" s="50">
        <v>239.4</v>
      </c>
      <c r="V15" t="s">
        <v>27</v>
      </c>
      <c r="W15">
        <v>4</v>
      </c>
      <c r="X15">
        <v>148741.48763018777</v>
      </c>
      <c r="Y15">
        <v>37185.371907546942</v>
      </c>
    </row>
    <row r="16" spans="1:27" ht="15" thickBot="1" x14ac:dyDescent="0.4">
      <c r="A16" s="33"/>
      <c r="B16" s="36"/>
      <c r="C16" s="37"/>
      <c r="D16" s="38"/>
      <c r="E16" s="39"/>
      <c r="F16" s="40"/>
      <c r="G16" s="41"/>
      <c r="H16" s="42"/>
      <c r="I16" s="43"/>
      <c r="J16" s="44"/>
      <c r="V16" s="24" t="s">
        <v>28</v>
      </c>
      <c r="W16" s="24">
        <v>11</v>
      </c>
      <c r="X16" s="24">
        <v>308632.86250000005</v>
      </c>
      <c r="Y16" s="24"/>
      <c r="Z16" s="24"/>
      <c r="AA16" s="24"/>
    </row>
    <row r="17" spans="1:28" ht="15" thickBot="1" x14ac:dyDescent="0.4">
      <c r="A17" s="33" t="s">
        <v>72</v>
      </c>
      <c r="B17" s="33"/>
      <c r="C17" s="33">
        <v>1</v>
      </c>
      <c r="D17" s="33">
        <f>C17+1</f>
        <v>2</v>
      </c>
      <c r="E17" s="33">
        <f t="shared" ref="E17:J17" si="0">D17+1</f>
        <v>3</v>
      </c>
      <c r="F17" s="33">
        <f t="shared" si="0"/>
        <v>4</v>
      </c>
      <c r="G17" s="33">
        <f t="shared" si="0"/>
        <v>5</v>
      </c>
      <c r="H17" s="33">
        <f t="shared" si="0"/>
        <v>6</v>
      </c>
      <c r="I17" s="33">
        <f t="shared" si="0"/>
        <v>7</v>
      </c>
      <c r="J17" s="33">
        <f t="shared" si="0"/>
        <v>8</v>
      </c>
    </row>
    <row r="18" spans="1:28" x14ac:dyDescent="0.35">
      <c r="A18" s="33" t="s">
        <v>73</v>
      </c>
      <c r="B18" s="33"/>
      <c r="C18" s="56" t="str">
        <f>C3</f>
        <v>Infant Mort</v>
      </c>
      <c r="D18" s="56" t="str">
        <f t="shared" ref="D18:J18" si="1">D3</f>
        <v>White</v>
      </c>
      <c r="E18" s="56" t="str">
        <f t="shared" si="1"/>
        <v>Crime</v>
      </c>
      <c r="F18" s="56" t="str">
        <f t="shared" si="1"/>
        <v>Doctors</v>
      </c>
      <c r="G18" s="56" t="str">
        <f t="shared" si="1"/>
        <v>Traf Deaths</v>
      </c>
      <c r="H18" s="56" t="str">
        <f t="shared" si="1"/>
        <v>University</v>
      </c>
      <c r="I18" s="56" t="str">
        <f t="shared" si="1"/>
        <v>Unemployed</v>
      </c>
      <c r="J18" s="56" t="str">
        <f t="shared" si="1"/>
        <v>Income</v>
      </c>
      <c r="V18" s="18"/>
      <c r="W18" s="18" t="s">
        <v>33</v>
      </c>
      <c r="X18" s="18" t="s">
        <v>18</v>
      </c>
      <c r="Y18" s="18" t="s">
        <v>34</v>
      </c>
      <c r="Z18" s="18" t="s">
        <v>35</v>
      </c>
      <c r="AA18" s="18" t="s">
        <v>36</v>
      </c>
      <c r="AB18" s="18" t="s">
        <v>37</v>
      </c>
    </row>
    <row r="19" spans="1:28" x14ac:dyDescent="0.35">
      <c r="A19" s="33" t="s">
        <v>74</v>
      </c>
      <c r="B19" s="33"/>
      <c r="C19" s="57" t="e">
        <f ca="1">TOLERANCE($C$4:$J$15,C17)</f>
        <v>#NAME?</v>
      </c>
      <c r="D19" s="58" t="e">
        <f ca="1">TOLERANCE($C$4:$J$15,D17)</f>
        <v>#NAME?</v>
      </c>
      <c r="E19" s="58" t="e">
        <f ca="1">TOLERANCE($C$4:$J$15,E17)</f>
        <v>#NAME?</v>
      </c>
      <c r="F19" s="58" t="e">
        <f ca="1">TOLERANCE($C$4:$J$15,F17)</f>
        <v>#NAME?</v>
      </c>
      <c r="G19" s="58" t="e">
        <f ca="1">TOLERANCE($C$4:$J$15,G17)</f>
        <v>#NAME?</v>
      </c>
      <c r="H19" s="58" t="e">
        <f ca="1">TOLERANCE($C$4:$J$15,H17)</f>
        <v>#NAME?</v>
      </c>
      <c r="I19" s="58" t="e">
        <f ca="1">TOLERANCE($C$4:$J$15,I17)</f>
        <v>#NAME?</v>
      </c>
      <c r="J19" s="59" t="e">
        <f ca="1">TOLERANCE($C$4:$J$15,J17)</f>
        <v>#NAME?</v>
      </c>
      <c r="V19" t="s">
        <v>40</v>
      </c>
      <c r="W19">
        <v>-374.55491616671168</v>
      </c>
      <c r="X19">
        <v>2180.1320240232571</v>
      </c>
      <c r="Y19">
        <v>-0.17180377703709013</v>
      </c>
      <c r="Z19">
        <v>0.87193342814591435</v>
      </c>
      <c r="AA19">
        <v>-6427.5718029510417</v>
      </c>
      <c r="AB19">
        <v>5678.461970617619</v>
      </c>
    </row>
    <row r="20" spans="1:28" x14ac:dyDescent="0.35">
      <c r="A20" s="33" t="s">
        <v>75</v>
      </c>
      <c r="B20" s="33"/>
      <c r="C20" s="60" t="e">
        <f ca="1">VIF($C$4:$J$15,C17)</f>
        <v>#NAME?</v>
      </c>
      <c r="D20" s="46" t="e">
        <f ca="1">VIF($C$4:$J$15,D17)</f>
        <v>#NAME?</v>
      </c>
      <c r="E20" s="46" t="e">
        <f ca="1">VIF($C$4:$J$15,E17)</f>
        <v>#NAME?</v>
      </c>
      <c r="F20" s="46" t="e">
        <f ca="1">VIF($C$4:$J$15,F17)</f>
        <v>#NAME?</v>
      </c>
      <c r="G20" s="46" t="e">
        <f ca="1">VIF($C$4:$J$15,G17)</f>
        <v>#NAME?</v>
      </c>
      <c r="H20" s="46" t="e">
        <f ca="1">VIF($C$4:$J$15,H17)</f>
        <v>#NAME?</v>
      </c>
      <c r="I20" s="46" t="e">
        <f ca="1">VIF($C$4:$J$15,I17)</f>
        <v>#NAME?</v>
      </c>
      <c r="J20" s="61" t="e">
        <f ca="1">VIF($C$4:$J$15,J17)</f>
        <v>#NAME?</v>
      </c>
      <c r="V20" t="s">
        <v>52</v>
      </c>
      <c r="W20">
        <v>65.758997470819949</v>
      </c>
      <c r="X20">
        <v>65.324211973242114</v>
      </c>
      <c r="Y20">
        <v>1.0066558093001707</v>
      </c>
      <c r="Z20">
        <v>0.37105296163684931</v>
      </c>
      <c r="AA20">
        <v>-115.61009111319122</v>
      </c>
      <c r="AB20">
        <v>247.1280860548311</v>
      </c>
    </row>
    <row r="21" spans="1:28" x14ac:dyDescent="0.35">
      <c r="A21" s="33"/>
      <c r="B21" s="33"/>
      <c r="C21" s="33"/>
      <c r="D21" s="33"/>
      <c r="E21" s="33"/>
      <c r="F21" s="33"/>
      <c r="G21" s="33"/>
      <c r="H21" s="33"/>
      <c r="I21" s="33"/>
      <c r="J21" s="33"/>
      <c r="V21" t="s">
        <v>53</v>
      </c>
      <c r="W21">
        <v>-1.0926639698857727</v>
      </c>
      <c r="X21">
        <v>4.9989674664258041</v>
      </c>
      <c r="Y21">
        <v>-0.2185779317877844</v>
      </c>
      <c r="Z21">
        <v>0.83767804111203337</v>
      </c>
      <c r="AA21">
        <v>-14.972022723086711</v>
      </c>
      <c r="AB21">
        <v>12.786694783315165</v>
      </c>
    </row>
    <row r="22" spans="1:28" x14ac:dyDescent="0.35">
      <c r="A22" s="33" t="s">
        <v>76</v>
      </c>
      <c r="B22" s="33"/>
      <c r="C22" s="62" t="e">
        <f ca="1">RSquare(D4:J15,C4:C15)</f>
        <v>#NAME?</v>
      </c>
      <c r="D22" s="33"/>
      <c r="E22" s="62">
        <f>W7</f>
        <v>0.51806335065765152</v>
      </c>
      <c r="F22" s="33"/>
      <c r="G22" s="33"/>
      <c r="H22" s="33"/>
      <c r="I22" s="33"/>
      <c r="J22" s="33"/>
      <c r="V22" t="s">
        <v>55</v>
      </c>
      <c r="W22">
        <v>-0.46501337426361106</v>
      </c>
      <c r="X22">
        <v>2.0403688569738496</v>
      </c>
      <c r="Y22">
        <v>-0.22790652419253765</v>
      </c>
      <c r="Z22">
        <v>0.83089488677879719</v>
      </c>
      <c r="AA22">
        <v>-6.129985500006673</v>
      </c>
      <c r="AB22">
        <v>5.1999587514794507</v>
      </c>
    </row>
    <row r="23" spans="1:28" x14ac:dyDescent="0.35">
      <c r="A23" s="33" t="s">
        <v>74</v>
      </c>
      <c r="B23" s="33"/>
      <c r="C23" s="63" t="e">
        <f ca="1">1-C22</f>
        <v>#NAME?</v>
      </c>
      <c r="D23" s="33"/>
      <c r="E23" s="63">
        <f>1-E22</f>
        <v>0.48193664934234848</v>
      </c>
      <c r="F23" s="33"/>
      <c r="G23" s="33"/>
      <c r="H23" s="33"/>
      <c r="I23" s="33"/>
      <c r="J23" s="33"/>
      <c r="V23" t="s">
        <v>56</v>
      </c>
      <c r="W23">
        <v>-26.694848263368264</v>
      </c>
      <c r="X23">
        <v>574.84205509034223</v>
      </c>
      <c r="Y23">
        <v>-4.6438579131397928E-2</v>
      </c>
      <c r="Z23">
        <v>0.9651867047248367</v>
      </c>
      <c r="AA23">
        <v>-1622.7122583807891</v>
      </c>
      <c r="AB23">
        <v>1569.3225618540528</v>
      </c>
    </row>
    <row r="24" spans="1:28" x14ac:dyDescent="0.35">
      <c r="A24" s="33" t="s">
        <v>75</v>
      </c>
      <c r="B24" s="33"/>
      <c r="C24" s="64" t="e">
        <f ca="1">1/C23</f>
        <v>#NAME?</v>
      </c>
      <c r="D24" s="33"/>
      <c r="E24" s="64">
        <f>1/E23</f>
        <v>2.0749615148891492</v>
      </c>
      <c r="F24" s="33"/>
      <c r="G24" s="33"/>
      <c r="H24" s="33"/>
      <c r="I24" s="33"/>
      <c r="J24" s="33"/>
      <c r="V24" t="s">
        <v>57</v>
      </c>
      <c r="W24">
        <v>-5.8433433693167975</v>
      </c>
      <c r="X24">
        <v>36.904815880210677</v>
      </c>
      <c r="Y24">
        <v>-0.15833552423845448</v>
      </c>
      <c r="Z24">
        <v>0.88186453570375911</v>
      </c>
      <c r="AA24">
        <v>-108.30753877815353</v>
      </c>
      <c r="AB24">
        <v>96.620852039519932</v>
      </c>
    </row>
    <row r="25" spans="1:28" x14ac:dyDescent="0.35">
      <c r="A25" s="33"/>
      <c r="B25" s="33"/>
      <c r="C25" s="33"/>
      <c r="D25" s="33"/>
      <c r="E25" s="33"/>
      <c r="F25" s="33"/>
      <c r="G25" s="33"/>
      <c r="H25" s="33"/>
      <c r="I25" s="33"/>
      <c r="J25" s="33"/>
      <c r="V25" t="s">
        <v>58</v>
      </c>
      <c r="W25">
        <v>101.55363179997391</v>
      </c>
      <c r="X25">
        <v>70.33616028795899</v>
      </c>
      <c r="Y25">
        <v>1.4438324666033713</v>
      </c>
      <c r="Z25">
        <v>0.22227778074062871</v>
      </c>
      <c r="AA25">
        <v>-93.730856149937239</v>
      </c>
      <c r="AB25">
        <v>296.8381197498851</v>
      </c>
    </row>
    <row r="26" spans="1:28" ht="15" thickBot="1" x14ac:dyDescent="0.4">
      <c r="A26" s="33"/>
      <c r="B26" s="33"/>
      <c r="C26" s="33"/>
      <c r="D26" s="33"/>
      <c r="E26" s="33"/>
      <c r="F26" s="33"/>
      <c r="G26" s="33"/>
      <c r="H26" s="33"/>
      <c r="I26" s="33"/>
      <c r="J26" s="33"/>
      <c r="V26" s="24" t="s">
        <v>59</v>
      </c>
      <c r="W26" s="24">
        <v>4.0754607444260724E-3</v>
      </c>
      <c r="X26" s="24">
        <v>1.1997111298070486E-2</v>
      </c>
      <c r="Y26" s="24">
        <v>0.33970350388276677</v>
      </c>
      <c r="Z26" s="24">
        <v>0.75116758819535034</v>
      </c>
      <c r="AA26" s="24">
        <v>-2.9233860195614872E-2</v>
      </c>
      <c r="AB26" s="24">
        <v>3.7384781684467017E-2</v>
      </c>
    </row>
    <row r="27" spans="1:28" x14ac:dyDescent="0.35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28" x14ac:dyDescent="0.35">
      <c r="A28" s="33"/>
      <c r="B28" s="33"/>
      <c r="C28" s="33"/>
      <c r="D28" s="33"/>
      <c r="E28" s="33"/>
      <c r="F28" s="33"/>
      <c r="G28" s="33"/>
      <c r="H28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Collinearity</vt:lpstr>
      <vt:lpstr>VIF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2025-10-11T19:44:16Z</dcterms:created>
  <dcterms:modified xsi:type="dcterms:W3CDTF">2025-10-11T19:48:51Z</dcterms:modified>
</cp:coreProperties>
</file>