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EF5D22F8-9A92-4E3B-B164-2D744E988758}" xr6:coauthVersionLast="47" xr6:coauthVersionMax="47" xr10:uidLastSave="{797D8EA7-1C94-413E-8736-E6278FA75A39}"/>
  <bookViews>
    <workbookView xWindow="-110" yWindow="-110" windowWidth="19420" windowHeight="10300" xr2:uid="{E11BB474-00FA-4753-9ADA-075EC2F2860E}"/>
  </bookViews>
  <sheets>
    <sheet name="Title" sheetId="5" r:id="rId1"/>
    <sheet name="Kappa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D21" i="1"/>
  <c r="C21" i="1"/>
  <c r="B21" i="1"/>
  <c r="E20" i="1"/>
  <c r="E19" i="1"/>
  <c r="E18" i="1"/>
  <c r="E21" i="1" s="1"/>
  <c r="D10" i="1"/>
  <c r="C10" i="1"/>
  <c r="B10" i="1"/>
  <c r="E10" i="1" s="1"/>
  <c r="D8" i="1"/>
  <c r="C8" i="1"/>
  <c r="B8" i="1"/>
  <c r="E7" i="1"/>
  <c r="E6" i="1"/>
  <c r="E8" i="1" s="1"/>
  <c r="E5" i="1"/>
  <c r="U11" i="1"/>
  <c r="O11" i="1"/>
  <c r="O10" i="1"/>
  <c r="O9" i="1"/>
  <c r="O8" i="1"/>
  <c r="U7" i="1"/>
  <c r="O7" i="1"/>
  <c r="O6" i="1"/>
  <c r="O16" i="1"/>
  <c r="O5" i="1"/>
  <c r="O15" i="1"/>
  <c r="H5" i="1"/>
  <c r="O13" i="1"/>
  <c r="W4" i="1" a="1"/>
  <c r="O12" i="1"/>
  <c r="J6" i="1"/>
  <c r="AA8" i="1" a="1"/>
  <c r="J5" i="1"/>
  <c r="J7" i="1"/>
  <c r="AA10" i="1" l="1"/>
  <c r="X7" i="1"/>
  <c r="W4" i="1"/>
  <c r="X4" i="1"/>
  <c r="W5" i="1"/>
  <c r="X5" i="1"/>
  <c r="W6" i="1"/>
  <c r="X6" i="1"/>
  <c r="W7" i="1"/>
  <c r="R11" i="1"/>
  <c r="R13" i="1"/>
  <c r="Q13" i="1"/>
  <c r="S12" i="1"/>
  <c r="Q12" i="1"/>
  <c r="S11" i="1"/>
  <c r="H6" i="1"/>
  <c r="B11" i="1"/>
  <c r="D11" i="1"/>
  <c r="AA11" i="1"/>
  <c r="AB10" i="1"/>
  <c r="AB11" i="1"/>
  <c r="H7" i="1"/>
  <c r="C11" i="1"/>
  <c r="E11" i="1" s="1"/>
  <c r="B13" i="1" s="1"/>
  <c r="AB8" i="1"/>
  <c r="AA9" i="1"/>
  <c r="AA8" i="1"/>
  <c r="AB9" i="1"/>
  <c r="M5" i="1" l="1"/>
  <c r="M11" i="1"/>
  <c r="M7" i="1" l="1"/>
  <c r="S7" i="1"/>
  <c r="R6" i="1"/>
  <c r="Q5" i="1"/>
  <c r="M8" i="1"/>
  <c r="M6" i="1" l="1"/>
  <c r="M9" i="1" s="1"/>
  <c r="M12" i="1" l="1"/>
  <c r="M16" i="1"/>
  <c r="M15" i="1"/>
</calcChain>
</file>

<file path=xl/sharedStrings.xml><?xml version="1.0" encoding="utf-8"?>
<sst xmlns="http://schemas.openxmlformats.org/spreadsheetml/2006/main" count="50" uniqueCount="38">
  <si>
    <t>Cohen's Kappa</t>
  </si>
  <si>
    <t>Using Real Statistics formula</t>
  </si>
  <si>
    <t>Using Reliability data analysis tool</t>
  </si>
  <si>
    <t>Judge 1</t>
  </si>
  <si>
    <t>calculation of a</t>
  </si>
  <si>
    <t>Judge 2</t>
  </si>
  <si>
    <t>Psychotic</t>
  </si>
  <si>
    <t>Borderline</t>
  </si>
  <si>
    <t>Neither</t>
  </si>
  <si>
    <t>Total</t>
  </si>
  <si>
    <t>pa</t>
  </si>
  <si>
    <r>
      <t>1-</t>
    </r>
    <r>
      <rPr>
        <sz val="11"/>
        <color theme="1"/>
        <rFont val="Calibri"/>
        <family val="2"/>
      </rPr>
      <t>κ</t>
    </r>
  </si>
  <si>
    <t>pe</t>
  </si>
  <si>
    <t>a</t>
  </si>
  <si>
    <t>Alpha</t>
  </si>
  <si>
    <t>kappa</t>
  </si>
  <si>
    <t>b</t>
  </si>
  <si>
    <t>c</t>
  </si>
  <si>
    <t>s.e.</t>
  </si>
  <si>
    <t>calculation of b</t>
  </si>
  <si>
    <t>Agreement</t>
  </si>
  <si>
    <t>By Chance</t>
  </si>
  <si>
    <t>κ</t>
  </si>
  <si>
    <t>Kappa</t>
  </si>
  <si>
    <t>α</t>
  </si>
  <si>
    <t>z-crit</t>
  </si>
  <si>
    <t>lower</t>
  </si>
  <si>
    <t>Questionnaire</t>
  </si>
  <si>
    <t>upper</t>
  </si>
  <si>
    <t>Interview</t>
  </si>
  <si>
    <t>Seldom</t>
  </si>
  <si>
    <t>Often</t>
  </si>
  <si>
    <t>Never</t>
  </si>
  <si>
    <t>=NORM.S.INV(1-M13/2)</t>
  </si>
  <si>
    <t>Standard error and CI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</si>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</sst>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0" fillId="0" borderId="0" xfId="0" quotePrefix="1"/>
    <xf numFmtId="15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FTEXT"/>
      <definedName name="TRACE"/>
      <definedName name="WKAPP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4363-4855-4E86-80A0-8D2AF8BAD222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35</v>
      </c>
    </row>
    <row r="2" spans="1:2" x14ac:dyDescent="0.35">
      <c r="A2" t="s">
        <v>0</v>
      </c>
    </row>
    <row r="4" spans="1:2" x14ac:dyDescent="0.35">
      <c r="A4" t="s">
        <v>36</v>
      </c>
      <c r="B4" s="29">
        <v>45950</v>
      </c>
    </row>
    <row r="6" spans="1:2" x14ac:dyDescent="0.35">
      <c r="A6" s="30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54CD-3FBD-4779-A36E-9C914C4A256D}">
  <sheetPr codeName="Sheet14"/>
  <dimension ref="A1:AB21"/>
  <sheetViews>
    <sheetView zoomScaleNormal="100" workbookViewId="0"/>
  </sheetViews>
  <sheetFormatPr defaultRowHeight="14.5" x14ac:dyDescent="0.35"/>
  <cols>
    <col min="1" max="1" width="11.26953125" customWidth="1"/>
    <col min="2" max="4" width="10.26953125" customWidth="1"/>
    <col min="9" max="9" width="3.54296875" customWidth="1"/>
    <col min="10" max="10" width="26.1796875" customWidth="1"/>
    <col min="12" max="12" width="6.26953125" customWidth="1"/>
    <col min="14" max="14" width="3.54296875" customWidth="1"/>
    <col min="15" max="15" width="27.36328125" customWidth="1"/>
    <col min="16" max="16" width="3" customWidth="1"/>
    <col min="20" max="20" width="3.1796875" customWidth="1"/>
    <col min="21" max="21" width="34.6328125" customWidth="1"/>
  </cols>
  <sheetData>
    <row r="1" spans="1:28" x14ac:dyDescent="0.35">
      <c r="A1" s="1" t="s">
        <v>0</v>
      </c>
    </row>
    <row r="2" spans="1:28" x14ac:dyDescent="0.35">
      <c r="W2" t="s">
        <v>1</v>
      </c>
      <c r="AA2" t="s">
        <v>2</v>
      </c>
    </row>
    <row r="3" spans="1:28" x14ac:dyDescent="0.35">
      <c r="B3" s="31" t="s">
        <v>3</v>
      </c>
      <c r="C3" s="31"/>
      <c r="D3" s="31"/>
      <c r="L3" t="s">
        <v>34</v>
      </c>
      <c r="Q3" t="s">
        <v>4</v>
      </c>
    </row>
    <row r="4" spans="1:28" x14ac:dyDescent="0.35">
      <c r="A4" t="s">
        <v>5</v>
      </c>
      <c r="B4" s="2" t="s">
        <v>6</v>
      </c>
      <c r="C4" s="2" t="s">
        <v>7</v>
      </c>
      <c r="D4" s="2" t="s">
        <v>8</v>
      </c>
      <c r="E4" s="2" t="s">
        <v>9</v>
      </c>
      <c r="W4" t="str">
        <f t="array" ref="W4:X7">[1]!WKAPPA(B5:D7,,TRUE)</f>
        <v>kappa</v>
      </c>
      <c r="X4" s="3">
        <v>0.49590422180214239</v>
      </c>
      <c r="AA4" t="s">
        <v>0</v>
      </c>
    </row>
    <row r="5" spans="1:28" x14ac:dyDescent="0.35">
      <c r="A5" s="6" t="s">
        <v>6</v>
      </c>
      <c r="B5" s="7">
        <v>10</v>
      </c>
      <c r="C5" s="8">
        <v>4</v>
      </c>
      <c r="D5" s="9">
        <v>1</v>
      </c>
      <c r="E5" s="2">
        <f>SUM(B5:D5)</f>
        <v>15</v>
      </c>
      <c r="G5" s="6" t="s">
        <v>10</v>
      </c>
      <c r="H5" s="3">
        <f>[1]!TRACE(B5:D7)/SUM(B5:D7)</f>
        <v>0.68</v>
      </c>
      <c r="J5" t="str">
        <f>[1]!FTEXT(H5)</f>
        <v>=TRACE(B5:D7)/SUM(B5:D7)</v>
      </c>
      <c r="L5" t="s">
        <v>11</v>
      </c>
      <c r="M5" s="3">
        <f>1-H7</f>
        <v>0.50409577819785756</v>
      </c>
      <c r="O5" t="str">
        <f>[1]!FTEXT(M5)</f>
        <v>=1-H7</v>
      </c>
      <c r="Q5" s="10">
        <f>B5/$E$8*(1-($E5+B$8)/$E$8*$M$5)^2</f>
        <v>9.4520420127461285E-2</v>
      </c>
      <c r="R5" s="11"/>
      <c r="S5" s="12"/>
      <c r="W5" t="str">
        <v>std err</v>
      </c>
      <c r="X5" s="4">
        <v>0.10615553946218627</v>
      </c>
    </row>
    <row r="6" spans="1:28" x14ac:dyDescent="0.35">
      <c r="A6" s="6" t="s">
        <v>7</v>
      </c>
      <c r="B6" s="13">
        <v>6</v>
      </c>
      <c r="C6" s="2">
        <v>16</v>
      </c>
      <c r="D6" s="14">
        <v>2</v>
      </c>
      <c r="E6" s="2">
        <f>SUM(B6:D6)</f>
        <v>24</v>
      </c>
      <c r="G6" s="6" t="s">
        <v>12</v>
      </c>
      <c r="H6" s="4">
        <f>MMULT(B8:D8,E5:E7)/E8^2</f>
        <v>0.36520000000000002</v>
      </c>
      <c r="J6" t="str">
        <f>[1]!FTEXT(H6)</f>
        <v>=MMULT(B8:D8,E5:E7)/E8^2</v>
      </c>
      <c r="L6" t="s">
        <v>13</v>
      </c>
      <c r="M6" s="4">
        <f>SUM(Q5:S7)</f>
        <v>0.28000193760822123</v>
      </c>
      <c r="O6" t="str">
        <f>[1]!FTEXT(M6)</f>
        <v>=SUM(Q5:S7)</v>
      </c>
      <c r="Q6" s="15"/>
      <c r="R6">
        <f>C6/$E$8*(1-($E6+C$8)/$E$8*$M$5)^2</f>
        <v>8.8586812590800562E-2</v>
      </c>
      <c r="S6" s="16"/>
      <c r="W6" t="str">
        <v>lower</v>
      </c>
      <c r="X6" s="4">
        <v>0.28784318769683692</v>
      </c>
      <c r="AA6" t="s">
        <v>14</v>
      </c>
      <c r="AB6">
        <v>0.05</v>
      </c>
    </row>
    <row r="7" spans="1:28" x14ac:dyDescent="0.35">
      <c r="A7" s="6" t="s">
        <v>8</v>
      </c>
      <c r="B7" s="17">
        <v>0</v>
      </c>
      <c r="C7" s="18">
        <v>3</v>
      </c>
      <c r="D7" s="19">
        <v>8</v>
      </c>
      <c r="E7" s="2">
        <f>SUM(B7:D7)</f>
        <v>11</v>
      </c>
      <c r="G7" t="s">
        <v>15</v>
      </c>
      <c r="H7" s="5">
        <f>(H5-H6)/(1-H6)</f>
        <v>0.49590422180214244</v>
      </c>
      <c r="J7" t="str">
        <f>[1]!FTEXT(H7)</f>
        <v>=(H5-H6)/(1-H6)</v>
      </c>
      <c r="L7" t="s">
        <v>16</v>
      </c>
      <c r="M7" s="4">
        <f>M5^2*SUM(Q11:S13)</f>
        <v>4.4276571338724487E-2</v>
      </c>
      <c r="O7" t="str">
        <f>[1]!FTEXT(M7)</f>
        <v>=M5^2*SUM(Q11:S13)</v>
      </c>
      <c r="Q7" s="20"/>
      <c r="R7" s="21"/>
      <c r="S7" s="22">
        <f>D7/$E$8*(1-($E7+D$8)/$E$8*$M$5)^2</f>
        <v>9.6894704889959354E-2</v>
      </c>
      <c r="U7" t="str">
        <f>[1]!FTEXT(S7)</f>
        <v>=D7/$E$8*(1-($E7+D$8)/$E$8*$M$5)^2</v>
      </c>
      <c r="W7" t="str">
        <v>upper</v>
      </c>
      <c r="X7" s="5">
        <v>0.70396525590744785</v>
      </c>
    </row>
    <row r="8" spans="1:28" x14ac:dyDescent="0.35">
      <c r="A8" t="s">
        <v>9</v>
      </c>
      <c r="B8" s="2">
        <f>SUM(B5:B7)</f>
        <v>16</v>
      </c>
      <c r="C8" s="2">
        <f>SUM(C5:C7)</f>
        <v>23</v>
      </c>
      <c r="D8" s="2">
        <f>SUM(D5:D7)</f>
        <v>11</v>
      </c>
      <c r="E8" s="2">
        <f>SUM(E5:E7)</f>
        <v>50</v>
      </c>
      <c r="L8" t="s">
        <v>17</v>
      </c>
      <c r="M8" s="4">
        <f>(H7-H6*M5)^2</f>
        <v>9.7224505502926481E-2</v>
      </c>
      <c r="O8" t="str">
        <f>[1]!FTEXT(M8)</f>
        <v>=(H7-H6*M5)^2</v>
      </c>
      <c r="AA8" t="str">
        <f t="array" ref="AA8:AB11">[1]!WKAPPA(B5:D7,,TRUE,AB6)</f>
        <v>kappa</v>
      </c>
      <c r="AB8" s="23">
        <v>0.49590422180214239</v>
      </c>
    </row>
    <row r="9" spans="1:28" x14ac:dyDescent="0.35">
      <c r="L9" t="s">
        <v>18</v>
      </c>
      <c r="M9" s="5">
        <f>SQRT((M6+M7-M8)/E8)/(1-H6)</f>
        <v>0.10615553946218627</v>
      </c>
      <c r="O9" t="str">
        <f>[1]!FTEXT(M9)</f>
        <v>=SQRT((M6+M7-M8)/E8)/(1-H6)</v>
      </c>
      <c r="Q9" t="s">
        <v>19</v>
      </c>
      <c r="AA9" t="str">
        <v>std err</v>
      </c>
      <c r="AB9" s="24">
        <v>0.10615553946218627</v>
      </c>
    </row>
    <row r="10" spans="1:28" x14ac:dyDescent="0.35">
      <c r="A10" t="s">
        <v>20</v>
      </c>
      <c r="B10" s="7">
        <f>B5</f>
        <v>10</v>
      </c>
      <c r="C10" s="8">
        <f>C6</f>
        <v>16</v>
      </c>
      <c r="D10" s="9">
        <f>D7</f>
        <v>8</v>
      </c>
      <c r="E10" s="2">
        <f>SUM(B10:D10)</f>
        <v>34</v>
      </c>
      <c r="O10" t="str">
        <f>[1]!FTEXT(M10)</f>
        <v/>
      </c>
      <c r="AA10" t="str">
        <v>lower</v>
      </c>
      <c r="AB10" s="24">
        <v>0.28784318769683692</v>
      </c>
    </row>
    <row r="11" spans="1:28" x14ac:dyDescent="0.35">
      <c r="A11" t="s">
        <v>21</v>
      </c>
      <c r="B11" s="17">
        <f>B$8*$E5/$E$8</f>
        <v>4.8</v>
      </c>
      <c r="C11" s="18">
        <f>C$8*$E6/$E$8</f>
        <v>11.04</v>
      </c>
      <c r="D11" s="19">
        <f>D$8*$E7/$E$8</f>
        <v>2.42</v>
      </c>
      <c r="E11" s="2">
        <f>SUM(B11:D11)</f>
        <v>18.259999999999998</v>
      </c>
      <c r="L11" t="s">
        <v>22</v>
      </c>
      <c r="M11" s="3">
        <f>H7</f>
        <v>0.49590422180214244</v>
      </c>
      <c r="O11" t="str">
        <f>[1]!FTEXT(M11)</f>
        <v>=H7</v>
      </c>
      <c r="Q11" s="10"/>
      <c r="R11" s="11">
        <f>C5/$E$8*((E6+B8)/$E$8)^2</f>
        <v>5.1200000000000009E-2</v>
      </c>
      <c r="S11" s="12">
        <f>D5/$E$8*((E7+B8)/$E$8)^2</f>
        <v>5.8320000000000004E-3</v>
      </c>
      <c r="U11" t="str">
        <f>[1]!FTEXT(S11)</f>
        <v>=D5/$E$8*((E7+B8)/$E$8)^2</v>
      </c>
      <c r="AA11" t="str">
        <v>upper</v>
      </c>
      <c r="AB11" s="25">
        <v>0.70396525590744785</v>
      </c>
    </row>
    <row r="12" spans="1:28" x14ac:dyDescent="0.35">
      <c r="L12" t="s">
        <v>18</v>
      </c>
      <c r="M12" s="4">
        <f>M9</f>
        <v>0.10615553946218627</v>
      </c>
      <c r="O12" t="str">
        <f>[1]!FTEXT(M12)</f>
        <v>=M9</v>
      </c>
      <c r="Q12" s="15">
        <f>B6/$E$8*((E5+C8)/$E$8)^2</f>
        <v>6.9311999999999999E-2</v>
      </c>
      <c r="S12" s="16">
        <f>D6/$E$8*((E7+C8)/$E$8)^2</f>
        <v>1.8496000000000005E-2</v>
      </c>
    </row>
    <row r="13" spans="1:28" x14ac:dyDescent="0.35">
      <c r="A13" t="s">
        <v>23</v>
      </c>
      <c r="B13" s="26">
        <f>(E10-E11)/(E8-E11)</f>
        <v>0.49590422180214244</v>
      </c>
      <c r="L13" s="27" t="s">
        <v>24</v>
      </c>
      <c r="M13" s="4">
        <v>0.05</v>
      </c>
      <c r="O13" t="str">
        <f>[1]!FTEXT(M13)</f>
        <v>0.05</v>
      </c>
      <c r="Q13" s="20">
        <f>B7/$E$8*((E5+D8)/$E$8)^2</f>
        <v>0</v>
      </c>
      <c r="R13" s="21">
        <f>C7/$E$8*((E6+D8)/$E$8)^2</f>
        <v>2.9399999999999996E-2</v>
      </c>
      <c r="S13" s="22"/>
    </row>
    <row r="14" spans="1:28" x14ac:dyDescent="0.35">
      <c r="L14" s="27" t="s">
        <v>25</v>
      </c>
      <c r="M14" s="4">
        <f>NORMSINV(1-M13/2)</f>
        <v>1.9599639845400536</v>
      </c>
      <c r="O14" s="28" t="s">
        <v>33</v>
      </c>
    </row>
    <row r="15" spans="1:28" x14ac:dyDescent="0.35">
      <c r="L15" s="27" t="s">
        <v>26</v>
      </c>
      <c r="M15" s="4">
        <f>M11-M12*M14</f>
        <v>0.28784318769683692</v>
      </c>
      <c r="O15" t="str">
        <f>[1]!FTEXT(M15)</f>
        <v>=M11-M12*M14</v>
      </c>
    </row>
    <row r="16" spans="1:28" x14ac:dyDescent="0.35">
      <c r="B16" s="31" t="s">
        <v>27</v>
      </c>
      <c r="C16" s="31"/>
      <c r="D16" s="31"/>
      <c r="L16" s="27" t="s">
        <v>28</v>
      </c>
      <c r="M16" s="5">
        <f>M11+M12*M14</f>
        <v>0.70396525590744796</v>
      </c>
      <c r="O16" t="str">
        <f>[1]!FTEXT(M16)</f>
        <v>=M11+M12*M14</v>
      </c>
    </row>
    <row r="17" spans="1:5" x14ac:dyDescent="0.35">
      <c r="A17" t="s">
        <v>29</v>
      </c>
      <c r="B17" s="2" t="s">
        <v>30</v>
      </c>
      <c r="C17" s="2" t="s">
        <v>31</v>
      </c>
      <c r="D17" s="2" t="s">
        <v>32</v>
      </c>
      <c r="E17" s="2" t="s">
        <v>9</v>
      </c>
    </row>
    <row r="18" spans="1:5" x14ac:dyDescent="0.35">
      <c r="A18" s="6" t="s">
        <v>30</v>
      </c>
      <c r="B18" s="7">
        <v>10</v>
      </c>
      <c r="C18" s="8">
        <v>4</v>
      </c>
      <c r="D18" s="9">
        <v>1</v>
      </c>
      <c r="E18" s="2">
        <f>SUM(B18:D18)</f>
        <v>15</v>
      </c>
    </row>
    <row r="19" spans="1:5" x14ac:dyDescent="0.35">
      <c r="A19" s="6" t="s">
        <v>31</v>
      </c>
      <c r="B19" s="13">
        <v>6</v>
      </c>
      <c r="C19" s="2">
        <v>16</v>
      </c>
      <c r="D19" s="14">
        <v>2</v>
      </c>
      <c r="E19" s="2">
        <f>SUM(B19:D19)</f>
        <v>24</v>
      </c>
    </row>
    <row r="20" spans="1:5" x14ac:dyDescent="0.35">
      <c r="A20" s="6" t="s">
        <v>32</v>
      </c>
      <c r="B20" s="17">
        <v>0</v>
      </c>
      <c r="C20" s="18">
        <v>3</v>
      </c>
      <c r="D20" s="19">
        <v>8</v>
      </c>
      <c r="E20" s="2">
        <f>SUM(B20:D20)</f>
        <v>11</v>
      </c>
    </row>
    <row r="21" spans="1:5" x14ac:dyDescent="0.35">
      <c r="A21" t="s">
        <v>9</v>
      </c>
      <c r="B21" s="2">
        <f>SUM(B18:B20)</f>
        <v>16</v>
      </c>
      <c r="C21" s="2">
        <f>SUM(C18:C20)</f>
        <v>23</v>
      </c>
      <c r="D21" s="2">
        <f>SUM(D18:D20)</f>
        <v>11</v>
      </c>
      <c r="E21" s="2">
        <f>SUM(E18:E20)</f>
        <v>50</v>
      </c>
    </row>
  </sheetData>
  <mergeCells count="2">
    <mergeCell ref="B3:D3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Kappa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2025-10-20T08:45:29Z</dcterms:created>
  <dcterms:modified xsi:type="dcterms:W3CDTF">2025-10-21T08:34:22Z</dcterms:modified>
</cp:coreProperties>
</file>