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28593F5D-709C-4E04-93E6-6A0D4494D526}" xr6:coauthVersionLast="47" xr6:coauthVersionMax="47" xr10:uidLastSave="{00000000-0000-0000-0000-000000000000}"/>
  <bookViews>
    <workbookView xWindow="-110" yWindow="-110" windowWidth="19420" windowHeight="10300" xr2:uid="{F4D29A0F-96C8-4580-A200-E49FB87530AD}"/>
  </bookViews>
  <sheets>
    <sheet name="Title" sheetId="4" r:id="rId1"/>
    <sheet name="CA 2" sheetId="1" r:id="rId2"/>
    <sheet name="CA 3" sheetId="2" r:id="rId3"/>
    <sheet name="CA 4" sheetId="3" r:id="rId4"/>
  </sheets>
  <externalReferences>
    <externalReference r:id="rId5"/>
    <externalReference r:id="rId6"/>
  </externalReferences>
  <definedNames>
    <definedName name="r_0">[2]Sheet17!$A$3:$A$264</definedName>
    <definedName name="r_1">[2]Sheet17!$B$3:$B$264</definedName>
    <definedName name="r_2">[2]Sheet17!$C$3:$C$264</definedName>
    <definedName name="r_3">[2]Sheet17!$D$3:$D$264</definedName>
    <definedName name="r_4">[2]Sheet17!$E$3:$E$264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25" i="3" l="1" a="1"/>
  <c r="AC25" i="3" s="1"/>
  <c r="AB21" i="3" a="1"/>
  <c r="AC24" i="3" s="1"/>
  <c r="AK14" i="3" s="1"/>
  <c r="B13" i="3" a="1"/>
  <c r="E16" i="3" s="1"/>
  <c r="AB12" i="3" a="1"/>
  <c r="AB12" i="3" s="1"/>
  <c r="AB6" i="3" a="1"/>
  <c r="AC6" i="3" s="1"/>
  <c r="S6" i="3" a="1"/>
  <c r="S7" i="3" s="1"/>
  <c r="AB25" i="2" a="1"/>
  <c r="AC25" i="2" s="1"/>
  <c r="AB21" i="2" a="1"/>
  <c r="AC23" i="2" s="1"/>
  <c r="B13" i="2" a="1"/>
  <c r="D15" i="2" s="1"/>
  <c r="AB12" i="2" a="1"/>
  <c r="AC15" i="2" s="1"/>
  <c r="AB6" i="2" a="1"/>
  <c r="AB10" i="2" s="1"/>
  <c r="S6" i="2" a="1"/>
  <c r="S6" i="2" s="1"/>
  <c r="Y21" i="1" a="1"/>
  <c r="Z24" i="1" s="1"/>
  <c r="B13" i="1" a="1"/>
  <c r="D16" i="1" s="1"/>
  <c r="Y12" i="1" a="1"/>
  <c r="Z15" i="1" s="1"/>
  <c r="Y6" i="1" a="1"/>
  <c r="Y6" i="1" s="1"/>
  <c r="P6" i="1" a="1"/>
  <c r="P6" i="1" s="1"/>
  <c r="W25" i="3" a="1"/>
  <c r="W25" i="3" s="1"/>
  <c r="W15" i="3"/>
  <c r="W14" i="3"/>
  <c r="W13" i="3"/>
  <c r="W12" i="3"/>
  <c r="P12" i="3"/>
  <c r="M11" i="3" s="1"/>
  <c r="M12" i="3"/>
  <c r="L12" i="3"/>
  <c r="W11" i="3"/>
  <c r="AI10" i="3" s="1"/>
  <c r="P11" i="3"/>
  <c r="Y11" i="3" s="1"/>
  <c r="O11" i="3"/>
  <c r="N11" i="3"/>
  <c r="L11" i="3"/>
  <c r="K11" i="3"/>
  <c r="P10" i="3"/>
  <c r="Y10" i="3" s="1"/>
  <c r="O10" i="3"/>
  <c r="N10" i="3"/>
  <c r="M10" i="3"/>
  <c r="L10" i="3"/>
  <c r="K10" i="3"/>
  <c r="W10" i="3" s="1"/>
  <c r="AI9" i="3" s="1"/>
  <c r="I10" i="3"/>
  <c r="F10" i="3"/>
  <c r="E10" i="3"/>
  <c r="D10" i="3"/>
  <c r="C10" i="3"/>
  <c r="B10" i="3"/>
  <c r="W9" i="3"/>
  <c r="AI8" i="3" s="1"/>
  <c r="O9" i="3"/>
  <c r="N9" i="3"/>
  <c r="M9" i="3"/>
  <c r="L9" i="3"/>
  <c r="P9" i="3" s="1"/>
  <c r="Y9" i="3" s="1"/>
  <c r="K9" i="3"/>
  <c r="F9" i="3"/>
  <c r="R8" i="3"/>
  <c r="P8" i="3"/>
  <c r="Y8" i="3" s="1"/>
  <c r="O8" i="3"/>
  <c r="N8" i="3"/>
  <c r="M8" i="3"/>
  <c r="L8" i="3"/>
  <c r="K8" i="3"/>
  <c r="W8" i="3" s="1"/>
  <c r="AI7" i="3" s="1"/>
  <c r="F8" i="3"/>
  <c r="W7" i="3"/>
  <c r="R7" i="3"/>
  <c r="O7" i="3"/>
  <c r="N7" i="3"/>
  <c r="N12" i="3" s="1"/>
  <c r="M7" i="3"/>
  <c r="L7" i="3"/>
  <c r="K7" i="3"/>
  <c r="F7" i="3"/>
  <c r="AI6" i="3"/>
  <c r="W6" i="3"/>
  <c r="AI5" i="3" s="1"/>
  <c r="O6" i="3"/>
  <c r="N6" i="3"/>
  <c r="M6" i="3"/>
  <c r="L6" i="3"/>
  <c r="K6" i="3"/>
  <c r="F6" i="3"/>
  <c r="O5" i="3"/>
  <c r="N5" i="3"/>
  <c r="M5" i="3"/>
  <c r="L5" i="3"/>
  <c r="W21" i="3" s="1" a="1"/>
  <c r="F5" i="3"/>
  <c r="F4" i="3"/>
  <c r="W25" i="2" a="1"/>
  <c r="W25" i="2" s="1"/>
  <c r="W24" i="2"/>
  <c r="W15" i="2"/>
  <c r="W14" i="2"/>
  <c r="W13" i="2"/>
  <c r="W12" i="2"/>
  <c r="P12" i="2"/>
  <c r="M11" i="2"/>
  <c r="L11" i="2"/>
  <c r="K11" i="2"/>
  <c r="W11" i="2" s="1"/>
  <c r="W10" i="2"/>
  <c r="O10" i="2"/>
  <c r="L10" i="2"/>
  <c r="K10" i="2"/>
  <c r="I10" i="2"/>
  <c r="E10" i="2"/>
  <c r="F10" i="2" s="1"/>
  <c r="D10" i="2"/>
  <c r="C10" i="2"/>
  <c r="B10" i="2"/>
  <c r="W9" i="2"/>
  <c r="N9" i="2"/>
  <c r="M9" i="2"/>
  <c r="L9" i="2"/>
  <c r="K9" i="2"/>
  <c r="F9" i="2"/>
  <c r="W8" i="2"/>
  <c r="R8" i="2"/>
  <c r="N8" i="2"/>
  <c r="M8" i="2"/>
  <c r="K8" i="2"/>
  <c r="F8" i="2"/>
  <c r="W7" i="2"/>
  <c r="R7" i="2"/>
  <c r="O7" i="2"/>
  <c r="N7" i="2"/>
  <c r="M7" i="2"/>
  <c r="L7" i="2"/>
  <c r="K7" i="2"/>
  <c r="F7" i="2"/>
  <c r="W6" i="2"/>
  <c r="O6" i="2"/>
  <c r="N6" i="2"/>
  <c r="M6" i="2"/>
  <c r="L6" i="2"/>
  <c r="K6" i="2"/>
  <c r="F6" i="2"/>
  <c r="O5" i="2"/>
  <c r="N5" i="2"/>
  <c r="M5" i="2"/>
  <c r="W21" i="2" s="1" a="1"/>
  <c r="L5" i="2"/>
  <c r="F5" i="2"/>
  <c r="F4" i="2"/>
  <c r="T15" i="1"/>
  <c r="T14" i="1"/>
  <c r="T13" i="1"/>
  <c r="T12" i="1"/>
  <c r="M12" i="1"/>
  <c r="I11" i="1" s="1"/>
  <c r="T11" i="1"/>
  <c r="M11" i="1"/>
  <c r="V11" i="1" s="1"/>
  <c r="L11" i="1"/>
  <c r="K11" i="1"/>
  <c r="J11" i="1"/>
  <c r="H11" i="1"/>
  <c r="T10" i="1"/>
  <c r="K10" i="1"/>
  <c r="J10" i="1"/>
  <c r="I10" i="1"/>
  <c r="H10" i="1"/>
  <c r="E10" i="1"/>
  <c r="D10" i="1"/>
  <c r="C10" i="1"/>
  <c r="B10" i="1"/>
  <c r="L9" i="1"/>
  <c r="K9" i="1"/>
  <c r="J9" i="1"/>
  <c r="H9" i="1"/>
  <c r="T9" i="1" s="1"/>
  <c r="F9" i="1"/>
  <c r="J8" i="1"/>
  <c r="I8" i="1"/>
  <c r="H8" i="1"/>
  <c r="T8" i="1" s="1"/>
  <c r="F8" i="1"/>
  <c r="O7" i="1"/>
  <c r="O8" i="1" s="1"/>
  <c r="L7" i="1"/>
  <c r="J7" i="1"/>
  <c r="I7" i="1"/>
  <c r="H7" i="1"/>
  <c r="T7" i="1" s="1"/>
  <c r="F7" i="1"/>
  <c r="L6" i="1"/>
  <c r="K6" i="1"/>
  <c r="I6" i="1"/>
  <c r="H6" i="1"/>
  <c r="T6" i="1" s="1"/>
  <c r="F6" i="1"/>
  <c r="L5" i="1"/>
  <c r="K5" i="1"/>
  <c r="J5" i="1"/>
  <c r="I5" i="1"/>
  <c r="T21" i="1" s="1" a="1"/>
  <c r="F5" i="1"/>
  <c r="F4" i="1"/>
  <c r="P8" i="1" l="1"/>
  <c r="P7" i="1"/>
  <c r="AB11" i="3"/>
  <c r="AJ10" i="3" s="1"/>
  <c r="Y12" i="1"/>
  <c r="Z12" i="1"/>
  <c r="Y13" i="1"/>
  <c r="B14" i="3"/>
  <c r="Z13" i="1"/>
  <c r="C14" i="3"/>
  <c r="Y14" i="1"/>
  <c r="AB22" i="2"/>
  <c r="D14" i="3"/>
  <c r="Z14" i="1"/>
  <c r="AC22" i="2"/>
  <c r="E14" i="3"/>
  <c r="Y15" i="1"/>
  <c r="AB24" i="2"/>
  <c r="B15" i="3"/>
  <c r="AC24" i="2"/>
  <c r="C15" i="3"/>
  <c r="D15" i="3"/>
  <c r="E16" i="1"/>
  <c r="B16" i="3"/>
  <c r="Z15" i="3" s="1"/>
  <c r="AC12" i="3"/>
  <c r="Z6" i="1"/>
  <c r="S7" i="2"/>
  <c r="AB13" i="3"/>
  <c r="Y7" i="1"/>
  <c r="S8" i="2"/>
  <c r="AC13" i="3"/>
  <c r="Z7" i="1"/>
  <c r="AB14" i="3"/>
  <c r="Y8" i="1"/>
  <c r="AC10" i="2"/>
  <c r="S8" i="3"/>
  <c r="AC14" i="3"/>
  <c r="Z8" i="1"/>
  <c r="AB11" i="2"/>
  <c r="AB15" i="3"/>
  <c r="Y9" i="1"/>
  <c r="AB7" i="3"/>
  <c r="C16" i="3"/>
  <c r="Z10" i="1"/>
  <c r="E13" i="1"/>
  <c r="AB14" i="2"/>
  <c r="AC7" i="3"/>
  <c r="AK6" i="3" s="1"/>
  <c r="B13" i="3"/>
  <c r="Z12" i="3" s="1"/>
  <c r="D16" i="3"/>
  <c r="Y11" i="1"/>
  <c r="AC11" i="1" s="1"/>
  <c r="B14" i="1"/>
  <c r="AB8" i="3"/>
  <c r="C13" i="3"/>
  <c r="C14" i="1"/>
  <c r="AC8" i="3"/>
  <c r="AK7" i="3" s="1"/>
  <c r="D13" i="3"/>
  <c r="B13" i="2"/>
  <c r="AC11" i="2"/>
  <c r="C13" i="2"/>
  <c r="C16" i="2"/>
  <c r="AC21" i="3"/>
  <c r="D14" i="1"/>
  <c r="Z21" i="1"/>
  <c r="AB6" i="2"/>
  <c r="D13" i="2"/>
  <c r="D16" i="2"/>
  <c r="AB25" i="2"/>
  <c r="AB22" i="3"/>
  <c r="AJ12" i="3" s="1"/>
  <c r="E14" i="1"/>
  <c r="Y22" i="1"/>
  <c r="AC6" i="2"/>
  <c r="AB12" i="2"/>
  <c r="E13" i="2"/>
  <c r="E16" i="2"/>
  <c r="AB9" i="3"/>
  <c r="AJ8" i="3" s="1"/>
  <c r="AC22" i="3"/>
  <c r="AK12" i="3" s="1"/>
  <c r="B15" i="1"/>
  <c r="Z22" i="1"/>
  <c r="AB7" i="2"/>
  <c r="AC12" i="2"/>
  <c r="B14" i="2"/>
  <c r="AC9" i="3"/>
  <c r="AG9" i="3" s="1"/>
  <c r="AB23" i="3"/>
  <c r="AJ13" i="3" s="1"/>
  <c r="Z9" i="1"/>
  <c r="C15" i="1"/>
  <c r="Y23" i="1"/>
  <c r="AC7" i="2"/>
  <c r="AB13" i="2"/>
  <c r="C14" i="2"/>
  <c r="AB21" i="2"/>
  <c r="S6" i="3"/>
  <c r="AB10" i="3"/>
  <c r="AC15" i="3"/>
  <c r="AC23" i="3"/>
  <c r="AK13" i="3" s="1"/>
  <c r="Y10" i="1"/>
  <c r="D15" i="1"/>
  <c r="Z23" i="1"/>
  <c r="AB8" i="2"/>
  <c r="AC13" i="2"/>
  <c r="D14" i="2"/>
  <c r="AC21" i="2"/>
  <c r="AC10" i="3"/>
  <c r="E15" i="3"/>
  <c r="AB24" i="3"/>
  <c r="AJ14" i="3" s="1"/>
  <c r="E15" i="2"/>
  <c r="B16" i="2"/>
  <c r="AB21" i="3"/>
  <c r="Y21" i="1"/>
  <c r="E15" i="1"/>
  <c r="Y24" i="1"/>
  <c r="AC8" i="2"/>
  <c r="E14" i="2"/>
  <c r="B13" i="1"/>
  <c r="B16" i="1"/>
  <c r="AB9" i="2"/>
  <c r="AC14" i="2"/>
  <c r="B15" i="2"/>
  <c r="AC11" i="3"/>
  <c r="Z11" i="1"/>
  <c r="AD11" i="1" s="1"/>
  <c r="C13" i="1"/>
  <c r="C16" i="1"/>
  <c r="AC9" i="2"/>
  <c r="AB15" i="2"/>
  <c r="C15" i="2"/>
  <c r="AB23" i="2"/>
  <c r="AB6" i="3"/>
  <c r="AB25" i="3"/>
  <c r="D13" i="1"/>
  <c r="E13" i="3"/>
  <c r="Z8" i="3"/>
  <c r="AE8" i="3" s="1"/>
  <c r="Y21" i="3" a="1"/>
  <c r="Z21" i="3"/>
  <c r="W23" i="2"/>
  <c r="W22" i="2"/>
  <c r="W21" i="2"/>
  <c r="P7" i="2"/>
  <c r="Y7" i="2" s="1"/>
  <c r="O12" i="3"/>
  <c r="Z11" i="3" s="1"/>
  <c r="P6" i="3"/>
  <c r="Z22" i="3" s="1"/>
  <c r="W23" i="3"/>
  <c r="AI13" i="3" s="1"/>
  <c r="W22" i="3"/>
  <c r="AI12" i="3" s="1"/>
  <c r="W21" i="3"/>
  <c r="AI11" i="3" s="1"/>
  <c r="W24" i="3"/>
  <c r="AI14" i="3" s="1"/>
  <c r="P6" i="2"/>
  <c r="P9" i="2"/>
  <c r="Y9" i="2" s="1"/>
  <c r="F10" i="1"/>
  <c r="S9" i="2"/>
  <c r="P7" i="3"/>
  <c r="Y7" i="3" s="1"/>
  <c r="O8" i="2"/>
  <c r="O12" i="2" s="1"/>
  <c r="L8" i="2"/>
  <c r="O11" i="2"/>
  <c r="N11" i="2"/>
  <c r="P11" i="2" s="1"/>
  <c r="Y11" i="2" s="1"/>
  <c r="O9" i="2"/>
  <c r="Z14" i="3"/>
  <c r="Z13" i="3"/>
  <c r="T22" i="1"/>
  <c r="T21" i="1"/>
  <c r="T23" i="1"/>
  <c r="M10" i="2"/>
  <c r="P10" i="2" s="1"/>
  <c r="Y10" i="2" s="1"/>
  <c r="Z9" i="3"/>
  <c r="T24" i="1"/>
  <c r="N10" i="2"/>
  <c r="N12" i="2" s="1"/>
  <c r="K8" i="1"/>
  <c r="L8" i="1"/>
  <c r="J6" i="1"/>
  <c r="K7" i="1"/>
  <c r="I9" i="1"/>
  <c r="M9" i="1" s="1"/>
  <c r="V9" i="1" s="1"/>
  <c r="L10" i="1"/>
  <c r="M10" i="1" s="1"/>
  <c r="V10" i="1" s="1"/>
  <c r="AD13" i="3" l="1"/>
  <c r="X13" i="3" s="1"/>
  <c r="T8" i="2"/>
  <c r="AF11" i="3"/>
  <c r="AE13" i="3"/>
  <c r="AD9" i="3"/>
  <c r="AD14" i="3"/>
  <c r="AG8" i="3"/>
  <c r="T6" i="2"/>
  <c r="U6" i="2" s="1"/>
  <c r="AG11" i="2"/>
  <c r="AF11" i="2"/>
  <c r="AC10" i="1"/>
  <c r="AD10" i="1"/>
  <c r="AD22" i="3"/>
  <c r="AE22" i="3"/>
  <c r="AD11" i="3"/>
  <c r="AG9" i="2"/>
  <c r="AF9" i="2"/>
  <c r="AE21" i="3"/>
  <c r="AK11" i="3"/>
  <c r="AG7" i="2"/>
  <c r="AF7" i="2"/>
  <c r="AE15" i="3"/>
  <c r="AD15" i="3"/>
  <c r="X15" i="3" s="1"/>
  <c r="AG10" i="2"/>
  <c r="AF10" i="2"/>
  <c r="AJ9" i="3"/>
  <c r="AD10" i="3"/>
  <c r="AD8" i="3"/>
  <c r="X8" i="3" s="1"/>
  <c r="AJ7" i="3"/>
  <c r="AE11" i="3"/>
  <c r="AK10" i="3"/>
  <c r="AG7" i="3"/>
  <c r="AF7" i="3"/>
  <c r="Z7" i="3"/>
  <c r="AE7" i="3" s="1"/>
  <c r="I12" i="1"/>
  <c r="W14" i="1" s="1"/>
  <c r="AF8" i="3"/>
  <c r="L12" i="1"/>
  <c r="P9" i="1"/>
  <c r="Q6" i="1" s="1"/>
  <c r="R6" i="1" s="1"/>
  <c r="AE14" i="3"/>
  <c r="S9" i="3"/>
  <c r="AF9" i="3"/>
  <c r="AD21" i="3"/>
  <c r="AJ11" i="3"/>
  <c r="AK8" i="3"/>
  <c r="AE9" i="3"/>
  <c r="X9" i="3" s="1"/>
  <c r="AG11" i="3"/>
  <c r="M12" i="2"/>
  <c r="AK9" i="3"/>
  <c r="W15" i="1"/>
  <c r="AB15" i="1" s="1"/>
  <c r="Z25" i="3"/>
  <c r="Y6" i="3"/>
  <c r="Y22" i="3"/>
  <c r="Y21" i="3"/>
  <c r="Y24" i="3"/>
  <c r="Y23" i="3"/>
  <c r="Z23" i="3"/>
  <c r="AC9" i="1"/>
  <c r="AD9" i="1"/>
  <c r="P8" i="2"/>
  <c r="Y8" i="2" s="1"/>
  <c r="AJ5" i="3"/>
  <c r="Y6" i="2"/>
  <c r="Z24" i="3"/>
  <c r="AE12" i="3"/>
  <c r="AD12" i="3"/>
  <c r="X12" i="3" s="1"/>
  <c r="M7" i="1"/>
  <c r="V7" i="1" s="1"/>
  <c r="K12" i="1"/>
  <c r="W23" i="1" s="1"/>
  <c r="M8" i="1"/>
  <c r="V8" i="1" s="1"/>
  <c r="AK5" i="3"/>
  <c r="L12" i="2"/>
  <c r="W12" i="1"/>
  <c r="AB12" i="1" s="1"/>
  <c r="AF10" i="3"/>
  <c r="AG10" i="3"/>
  <c r="M6" i="1"/>
  <c r="V6" i="1" s="1"/>
  <c r="J12" i="1"/>
  <c r="T7" i="2"/>
  <c r="AJ6" i="3"/>
  <c r="W13" i="1"/>
  <c r="AA13" i="1" s="1"/>
  <c r="Z10" i="3"/>
  <c r="X14" i="3" l="1"/>
  <c r="U7" i="2"/>
  <c r="U8" i="2" s="1"/>
  <c r="AA15" i="1"/>
  <c r="U15" i="1" s="1"/>
  <c r="Q8" i="1"/>
  <c r="Q7" i="1"/>
  <c r="R7" i="1" s="1"/>
  <c r="AB14" i="1"/>
  <c r="AA14" i="1"/>
  <c r="U14" i="1" s="1"/>
  <c r="AG8" i="2"/>
  <c r="AF8" i="2"/>
  <c r="AD24" i="3"/>
  <c r="AE24" i="3"/>
  <c r="T7" i="3"/>
  <c r="T8" i="3"/>
  <c r="AD23" i="3"/>
  <c r="AE23" i="3"/>
  <c r="X22" i="3"/>
  <c r="AA12" i="1"/>
  <c r="U12" i="1" s="1"/>
  <c r="AG23" i="3"/>
  <c r="AF23" i="3"/>
  <c r="W10" i="1"/>
  <c r="Z22" i="2"/>
  <c r="AG6" i="2"/>
  <c r="AF6" i="2"/>
  <c r="Z6" i="2"/>
  <c r="T6" i="3"/>
  <c r="U6" i="3" s="1"/>
  <c r="Z25" i="2"/>
  <c r="AB23" i="1"/>
  <c r="AA23" i="1"/>
  <c r="Z12" i="2"/>
  <c r="Y21" i="2" a="1"/>
  <c r="Z21" i="2"/>
  <c r="Z15" i="2"/>
  <c r="Z7" i="2"/>
  <c r="Z14" i="2"/>
  <c r="AG24" i="3"/>
  <c r="AF24" i="3"/>
  <c r="AD7" i="3"/>
  <c r="X7" i="3" s="1"/>
  <c r="AA26" i="3"/>
  <c r="AA24" i="3" s="1"/>
  <c r="AG21" i="3"/>
  <c r="AA21" i="3"/>
  <c r="AF21" i="3"/>
  <c r="AB13" i="1"/>
  <c r="U13" i="1" s="1"/>
  <c r="AG22" i="3"/>
  <c r="AF22" i="3"/>
  <c r="AC8" i="1"/>
  <c r="AD8" i="1"/>
  <c r="W8" i="1"/>
  <c r="Z8" i="2"/>
  <c r="Z13" i="2"/>
  <c r="Z11" i="2"/>
  <c r="AF6" i="3"/>
  <c r="AG6" i="3"/>
  <c r="Z6" i="3"/>
  <c r="AD7" i="1"/>
  <c r="AC7" i="1"/>
  <c r="W7" i="1"/>
  <c r="AD25" i="3"/>
  <c r="AE25" i="3"/>
  <c r="W24" i="1"/>
  <c r="Z9" i="2"/>
  <c r="W22" i="1"/>
  <c r="W9" i="1"/>
  <c r="X11" i="3"/>
  <c r="AD6" i="1"/>
  <c r="AC6" i="1"/>
  <c r="W6" i="1"/>
  <c r="X21" i="3"/>
  <c r="V21" i="1" a="1"/>
  <c r="W21" i="1"/>
  <c r="W11" i="1"/>
  <c r="Z10" i="2"/>
  <c r="Z23" i="2"/>
  <c r="AE10" i="3"/>
  <c r="X10" i="3" s="1"/>
  <c r="Z24" i="2"/>
  <c r="U23" i="1" l="1"/>
  <c r="R8" i="1"/>
  <c r="U7" i="3"/>
  <c r="U8" i="3" s="1"/>
  <c r="AB7" i="1"/>
  <c r="AA7" i="1"/>
  <c r="AD22" i="2"/>
  <c r="AE22" i="2"/>
  <c r="X24" i="3"/>
  <c r="AA6" i="1"/>
  <c r="AB6" i="1"/>
  <c r="AA10" i="1"/>
  <c r="AB10" i="1"/>
  <c r="AB22" i="1"/>
  <c r="AA22" i="1"/>
  <c r="AD6" i="2"/>
  <c r="AE6" i="2"/>
  <c r="AD9" i="2"/>
  <c r="AE9" i="2"/>
  <c r="AA9" i="2"/>
  <c r="AD11" i="2"/>
  <c r="AE11" i="2"/>
  <c r="AA11" i="2"/>
  <c r="AA6" i="2"/>
  <c r="AB21" i="1"/>
  <c r="AA21" i="1"/>
  <c r="AD13" i="2"/>
  <c r="AE13" i="2"/>
  <c r="AD8" i="2"/>
  <c r="AE8" i="2"/>
  <c r="AD10" i="2"/>
  <c r="AE10" i="2"/>
  <c r="AA10" i="2"/>
  <c r="AE7" i="2"/>
  <c r="AD7" i="2"/>
  <c r="X7" i="2" s="1"/>
  <c r="AA7" i="2"/>
  <c r="AB11" i="1"/>
  <c r="AA11" i="1"/>
  <c r="U11" i="1" s="1"/>
  <c r="AE15" i="2"/>
  <c r="AD15" i="2"/>
  <c r="X23" i="3"/>
  <c r="AA24" i="1"/>
  <c r="AB24" i="1"/>
  <c r="AE21" i="2"/>
  <c r="AD21" i="2"/>
  <c r="V24" i="1"/>
  <c r="V23" i="1"/>
  <c r="V21" i="1"/>
  <c r="V22" i="1"/>
  <c r="Y24" i="2"/>
  <c r="Y23" i="2"/>
  <c r="Y22" i="2"/>
  <c r="Y21" i="2"/>
  <c r="AA16" i="2"/>
  <c r="AA8" i="2" s="1"/>
  <c r="X25" i="3"/>
  <c r="AB8" i="1"/>
  <c r="AA8" i="1"/>
  <c r="AD12" i="2"/>
  <c r="AE12" i="2"/>
  <c r="X16" i="1"/>
  <c r="X6" i="1" s="1"/>
  <c r="AA23" i="3"/>
  <c r="AA22" i="3"/>
  <c r="AD24" i="2"/>
  <c r="AE24" i="2"/>
  <c r="AA16" i="3"/>
  <c r="AD6" i="3"/>
  <c r="AE6" i="3"/>
  <c r="AE25" i="2"/>
  <c r="AD25" i="2"/>
  <c r="AA6" i="3"/>
  <c r="AD23" i="2"/>
  <c r="AE23" i="2"/>
  <c r="AA9" i="1"/>
  <c r="AB9" i="1"/>
  <c r="AE14" i="2"/>
  <c r="AD14" i="2"/>
  <c r="X15" i="2" l="1"/>
  <c r="U22" i="1"/>
  <c r="X23" i="2"/>
  <c r="X25" i="2"/>
  <c r="U8" i="1"/>
  <c r="X21" i="2"/>
  <c r="X22" i="2"/>
  <c r="X9" i="2"/>
  <c r="U7" i="1"/>
  <c r="AD21" i="1"/>
  <c r="AC21" i="1"/>
  <c r="X25" i="1"/>
  <c r="X22" i="1" s="1"/>
  <c r="X10" i="1"/>
  <c r="X12" i="2"/>
  <c r="X24" i="1"/>
  <c r="AD24" i="1"/>
  <c r="AC24" i="1"/>
  <c r="U6" i="1"/>
  <c r="X6" i="3"/>
  <c r="X14" i="2"/>
  <c r="AA11" i="3"/>
  <c r="AA9" i="3"/>
  <c r="AA8" i="3"/>
  <c r="AA7" i="3"/>
  <c r="AA10" i="3"/>
  <c r="U24" i="1"/>
  <c r="X10" i="2"/>
  <c r="X11" i="1"/>
  <c r="AC23" i="1"/>
  <c r="AD23" i="1"/>
  <c r="X23" i="1"/>
  <c r="U10" i="1"/>
  <c r="X11" i="2"/>
  <c r="AG21" i="2"/>
  <c r="AA26" i="2"/>
  <c r="AA23" i="2" s="1"/>
  <c r="AA21" i="2"/>
  <c r="AF21" i="2"/>
  <c r="X9" i="1"/>
  <c r="X24" i="2"/>
  <c r="AG22" i="2"/>
  <c r="AF22" i="2"/>
  <c r="AA22" i="2"/>
  <c r="X8" i="2"/>
  <c r="AG23" i="2"/>
  <c r="AF23" i="2"/>
  <c r="X6" i="2"/>
  <c r="U9" i="1"/>
  <c r="AG24" i="2"/>
  <c r="AF24" i="2"/>
  <c r="AA24" i="2"/>
  <c r="X13" i="2"/>
  <c r="X8" i="1"/>
  <c r="X7" i="1"/>
  <c r="AD22" i="1"/>
  <c r="AC22" i="1"/>
  <c r="U21" i="1"/>
  <c r="X21" i="1" l="1"/>
</calcChain>
</file>

<file path=xl/sharedStrings.xml><?xml version="1.0" encoding="utf-8"?>
<sst xmlns="http://schemas.openxmlformats.org/spreadsheetml/2006/main" count="160" uniqueCount="39">
  <si>
    <t>Correspondence Analysis</t>
  </si>
  <si>
    <t>Apple</t>
  </si>
  <si>
    <t>Samsung</t>
  </si>
  <si>
    <t>Nokia</t>
  </si>
  <si>
    <t>Huawei</t>
  </si>
  <si>
    <t>Proportional Matrix</t>
  </si>
  <si>
    <t>Eigenvalues</t>
  </si>
  <si>
    <t>Plot Details for Rows</t>
  </si>
  <si>
    <t>screen</t>
  </si>
  <si>
    <t>price</t>
  </si>
  <si>
    <t>eValue</t>
  </si>
  <si>
    <t>%</t>
  </si>
  <si>
    <t>cum %</t>
  </si>
  <si>
    <t>Quality</t>
  </si>
  <si>
    <t>Mass</t>
  </si>
  <si>
    <t>Distance</t>
  </si>
  <si>
    <t>Inertia</t>
  </si>
  <si>
    <t>Factor 1</t>
  </si>
  <si>
    <t>Factor 2</t>
  </si>
  <si>
    <t>COR 1</t>
  </si>
  <si>
    <t>COR 2</t>
  </si>
  <si>
    <t>CTR 1</t>
  </si>
  <si>
    <t>CTR 2</t>
  </si>
  <si>
    <t>design</t>
  </si>
  <si>
    <t>battery</t>
  </si>
  <si>
    <t>software</t>
  </si>
  <si>
    <t>camera</t>
  </si>
  <si>
    <t>app</t>
  </si>
  <si>
    <t>sam</t>
  </si>
  <si>
    <t>nok</t>
  </si>
  <si>
    <t>hua</t>
  </si>
  <si>
    <t>Plot Details for Columns</t>
  </si>
  <si>
    <t>NEW</t>
  </si>
  <si>
    <t>New</t>
  </si>
  <si>
    <t>Combined Profiles</t>
  </si>
  <si>
    <t>Real Statistics Using Excel</t>
  </si>
  <si>
    <t>Updated</t>
  </si>
  <si>
    <t>Copyright © 2013 - 2025 Charles Zaiontz</t>
  </si>
  <si>
    <t>CA Data Analysis Tool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</si>
</sst>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0" xfId="0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/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 Plot for Rows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dPt>
            <c:idx val="0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0-4D63-4D4E-943D-499A10D393F0}"/>
              </c:ext>
            </c:extLst>
          </c:dPt>
          <c:dPt>
            <c:idx val="1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1-4D63-4D4E-943D-499A10D393F0}"/>
              </c:ext>
            </c:extLst>
          </c:dPt>
          <c:dPt>
            <c:idx val="2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2-4D63-4D4E-943D-499A10D393F0}"/>
              </c:ext>
            </c:extLst>
          </c:dPt>
          <c:dPt>
            <c:idx val="3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3-4D63-4D4E-943D-499A10D393F0}"/>
              </c:ext>
            </c:extLst>
          </c:dPt>
          <c:dPt>
            <c:idx val="4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4-4D63-4D4E-943D-499A10D393F0}"/>
              </c:ext>
            </c:extLst>
          </c:dPt>
          <c:dPt>
            <c:idx val="5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5-4D63-4D4E-943D-499A10D393F0}"/>
              </c:ext>
            </c:extLst>
          </c:dPt>
          <c:dPt>
            <c:idx val="6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6-4D63-4D4E-943D-499A10D393F0}"/>
              </c:ext>
            </c:extLst>
          </c:dPt>
          <c:dPt>
            <c:idx val="7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7-4D63-4D4E-943D-499A10D393F0}"/>
              </c:ext>
            </c:extLst>
          </c:dPt>
          <c:dPt>
            <c:idx val="8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8-4D63-4D4E-943D-499A10D393F0}"/>
              </c:ext>
            </c:extLst>
          </c:dPt>
          <c:dPt>
            <c:idx val="9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9-4D63-4D4E-943D-499A10D393F0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screen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4D63-4D4E-943D-499A10D393F0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price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4D63-4D4E-943D-499A10D393F0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design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4D63-4D4E-943D-499A10D393F0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battery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4D63-4D4E-943D-499A10D393F0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software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4D63-4D4E-943D-499A10D393F0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camera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4D63-4D4E-943D-499A10D393F0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app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4D63-4D4E-943D-499A10D393F0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r>
                      <a:rPr lang="en-US"/>
                      <a:t>sam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4D63-4D4E-943D-499A10D393F0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r>
                      <a:rPr lang="en-US"/>
                      <a:t>nok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4D63-4D4E-943D-499A10D393F0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r>
                      <a:rPr lang="en-US"/>
                      <a:t>hua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4D63-4D4E-943D-499A10D393F0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'CA 2'!$Y$6:$Y$15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'CA 2'!$Z$6:$Z$15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4D63-4D4E-943D-499A10D393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2120168"/>
        <c:axId val="702118992"/>
      </c:scatterChart>
      <c:valAx>
        <c:axId val="7021201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02118992"/>
        <c:crosses val="autoZero"/>
        <c:crossBetween val="midCat"/>
      </c:valAx>
      <c:valAx>
        <c:axId val="7021189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0212016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 Plot for Columns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dPt>
            <c:idx val="0"/>
            <c:marker>
              <c:symbol val="square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0-9C34-4C97-91A9-874FF3CBDC35}"/>
              </c:ext>
            </c:extLst>
          </c:dPt>
          <c:dPt>
            <c:idx val="1"/>
            <c:marker>
              <c:symbol val="square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1-9C34-4C97-91A9-874FF3CBDC35}"/>
              </c:ext>
            </c:extLst>
          </c:dPt>
          <c:dPt>
            <c:idx val="2"/>
            <c:marker>
              <c:symbol val="square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2-9C34-4C97-91A9-874FF3CBDC35}"/>
              </c:ext>
            </c:extLst>
          </c:dPt>
          <c:dPt>
            <c:idx val="3"/>
            <c:marker>
              <c:symbol val="square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3-9C34-4C97-91A9-874FF3CBDC35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Apple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9C34-4C97-91A9-874FF3CBDC3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Samsung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9C34-4C97-91A9-874FF3CBDC3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Nokia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9C34-4C97-91A9-874FF3CBDC3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Huawei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9C34-4C97-91A9-874FF3CBDC3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'CA 2'!$Y$21:$Y$24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xVal>
          <c:yVal>
            <c:numRef>
              <c:f>'CA 2'!$Z$21:$Z$24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9C34-4C97-91A9-874FF3CBDC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2119384"/>
        <c:axId val="702122128"/>
      </c:scatterChart>
      <c:valAx>
        <c:axId val="702119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02122128"/>
        <c:crosses val="autoZero"/>
        <c:crossBetween val="midCat"/>
      </c:valAx>
      <c:valAx>
        <c:axId val="7021221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0211938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 Plot for Rows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dPt>
            <c:idx val="0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8E74-4C7C-AA6E-1B14E1335DE7}"/>
              </c:ext>
            </c:extLst>
          </c:dPt>
          <c:dPt>
            <c:idx val="1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8E74-4C7C-AA6E-1B14E1335DE7}"/>
              </c:ext>
            </c:extLst>
          </c:dPt>
          <c:dPt>
            <c:idx val="2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8E74-4C7C-AA6E-1B14E1335DE7}"/>
              </c:ext>
            </c:extLst>
          </c:dPt>
          <c:dPt>
            <c:idx val="3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8E74-4C7C-AA6E-1B14E1335DE7}"/>
              </c:ext>
            </c:extLst>
          </c:dPt>
          <c:dPt>
            <c:idx val="4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8E74-4C7C-AA6E-1B14E1335DE7}"/>
              </c:ext>
            </c:extLst>
          </c:dPt>
          <c:dPt>
            <c:idx val="5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8E74-4C7C-AA6E-1B14E1335DE7}"/>
              </c:ext>
            </c:extLst>
          </c:dPt>
          <c:dPt>
            <c:idx val="6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6-8E74-4C7C-AA6E-1B14E1335DE7}"/>
              </c:ext>
            </c:extLst>
          </c:dPt>
          <c:dPt>
            <c:idx val="7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7-8E74-4C7C-AA6E-1B14E1335DE7}"/>
              </c:ext>
            </c:extLst>
          </c:dPt>
          <c:dPt>
            <c:idx val="8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8-8E74-4C7C-AA6E-1B14E1335DE7}"/>
              </c:ext>
            </c:extLst>
          </c:dPt>
          <c:dPt>
            <c:idx val="9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9-8E74-4C7C-AA6E-1B14E1335DE7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r>
                      <a:rPr lang="en-GB"/>
                      <a:t>screen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8E74-4C7C-AA6E-1B14E1335DE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GB"/>
                      <a:t>price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8E74-4C7C-AA6E-1B14E1335DE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GB"/>
                      <a:t>design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8E74-4C7C-AA6E-1B14E1335DE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GB"/>
                      <a:t>battery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8E74-4C7C-AA6E-1B14E1335DE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GB"/>
                      <a:t>software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8E74-4C7C-AA6E-1B14E1335DE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GB"/>
                      <a:t>camera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8E74-4C7C-AA6E-1B14E1335DE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GB"/>
                      <a:t>app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8E74-4C7C-AA6E-1B14E1335DE7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r>
                      <a:rPr lang="en-GB"/>
                      <a:t>sam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8E74-4C7C-AA6E-1B14E1335DE7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r>
                      <a:rPr lang="en-GB"/>
                      <a:t>nok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8E74-4C7C-AA6E-1B14E1335DE7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r>
                      <a:rPr lang="en-GB"/>
                      <a:t>hua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8E74-4C7C-AA6E-1B14E1335DE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'CA 3'!$AB$6:$AB$15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'CA 3'!$AC$6:$AC$15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8E74-4C7C-AA6E-1B14E1335D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2120560"/>
        <c:axId val="702229072"/>
      </c:scatterChart>
      <c:valAx>
        <c:axId val="702120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02229072"/>
        <c:crosses val="autoZero"/>
        <c:crossBetween val="midCat"/>
      </c:valAx>
      <c:valAx>
        <c:axId val="7022290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0212056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 Plot for Columns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dPt>
            <c:idx val="0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09CE-445A-84E9-0BE9C7E25C35}"/>
              </c:ext>
            </c:extLst>
          </c:dPt>
          <c:dPt>
            <c:idx val="1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09CE-445A-84E9-0BE9C7E25C35}"/>
              </c:ext>
            </c:extLst>
          </c:dPt>
          <c:dPt>
            <c:idx val="2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09CE-445A-84E9-0BE9C7E25C35}"/>
              </c:ext>
            </c:extLst>
          </c:dPt>
          <c:dPt>
            <c:idx val="3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09CE-445A-84E9-0BE9C7E25C35}"/>
              </c:ext>
            </c:extLst>
          </c:dPt>
          <c:dPt>
            <c:idx val="4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4-09CE-445A-84E9-0BE9C7E25C35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r>
                      <a:rPr lang="en-GB"/>
                      <a:t>Apple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09CE-445A-84E9-0BE9C7E25C3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GB"/>
                      <a:t>Samsung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09CE-445A-84E9-0BE9C7E25C3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GB"/>
                      <a:t>Nokia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09CE-445A-84E9-0BE9C7E25C3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GB"/>
                      <a:t>Huawei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09CE-445A-84E9-0BE9C7E25C3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GB"/>
                      <a:t>NEW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09CE-445A-84E9-0BE9C7E25C3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'CA 3'!$AB$21:$AB$25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Ref>
              <c:f>'CA 3'!$AC$21:$AC$25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9CE-445A-84E9-0BE9C7E25C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2228680"/>
        <c:axId val="702225544"/>
      </c:scatterChart>
      <c:valAx>
        <c:axId val="702228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02225544"/>
        <c:crosses val="autoZero"/>
        <c:crossBetween val="midCat"/>
      </c:valAx>
      <c:valAx>
        <c:axId val="7022255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0222868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 Plot for Rows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dPt>
            <c:idx val="0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970A-455E-9D3A-EA229946A425}"/>
              </c:ext>
            </c:extLst>
          </c:dPt>
          <c:dPt>
            <c:idx val="1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970A-455E-9D3A-EA229946A425}"/>
              </c:ext>
            </c:extLst>
          </c:dPt>
          <c:dPt>
            <c:idx val="2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970A-455E-9D3A-EA229946A425}"/>
              </c:ext>
            </c:extLst>
          </c:dPt>
          <c:dPt>
            <c:idx val="3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970A-455E-9D3A-EA229946A425}"/>
              </c:ext>
            </c:extLst>
          </c:dPt>
          <c:dPt>
            <c:idx val="4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970A-455E-9D3A-EA229946A425}"/>
              </c:ext>
            </c:extLst>
          </c:dPt>
          <c:dPt>
            <c:idx val="5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970A-455E-9D3A-EA229946A425}"/>
              </c:ext>
            </c:extLst>
          </c:dPt>
          <c:dPt>
            <c:idx val="6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6-970A-455E-9D3A-EA229946A425}"/>
              </c:ext>
            </c:extLst>
          </c:dPt>
          <c:dPt>
            <c:idx val="7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7-970A-455E-9D3A-EA229946A425}"/>
              </c:ext>
            </c:extLst>
          </c:dPt>
          <c:dPt>
            <c:idx val="8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8-970A-455E-9D3A-EA229946A425}"/>
              </c:ext>
            </c:extLst>
          </c:dPt>
          <c:dPt>
            <c:idx val="9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9-970A-455E-9D3A-EA229946A425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screen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970A-455E-9D3A-EA229946A42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price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970A-455E-9D3A-EA229946A42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design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970A-455E-9D3A-EA229946A42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battery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970A-455E-9D3A-EA229946A42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software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970A-455E-9D3A-EA229946A42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camera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970A-455E-9D3A-EA229946A42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app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970A-455E-9D3A-EA229946A425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r>
                      <a:rPr lang="en-US"/>
                      <a:t>sam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970A-455E-9D3A-EA229946A425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r>
                      <a:rPr lang="en-US"/>
                      <a:t>nok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970A-455E-9D3A-EA229946A425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r>
                      <a:rPr lang="en-US"/>
                      <a:t>hua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970A-455E-9D3A-EA229946A42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'CA 4'!$AB$6:$AB$15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'CA 4'!$AC$6:$AC$15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970A-455E-9D3A-EA229946A4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2227896"/>
        <c:axId val="702228288"/>
      </c:scatterChart>
      <c:valAx>
        <c:axId val="702227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02228288"/>
        <c:crosses val="autoZero"/>
        <c:crossBetween val="midCat"/>
      </c:valAx>
      <c:valAx>
        <c:axId val="7022282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0222789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CA Plot for Columns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dPt>
            <c:idx val="0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20FB-45DE-9E26-84AEE51B3F73}"/>
              </c:ext>
            </c:extLst>
          </c:dPt>
          <c:dPt>
            <c:idx val="1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20FB-45DE-9E26-84AEE51B3F73}"/>
              </c:ext>
            </c:extLst>
          </c:dPt>
          <c:dPt>
            <c:idx val="2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20FB-45DE-9E26-84AEE51B3F73}"/>
              </c:ext>
            </c:extLst>
          </c:dPt>
          <c:dPt>
            <c:idx val="3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20FB-45DE-9E26-84AEE51B3F73}"/>
              </c:ext>
            </c:extLst>
          </c:dPt>
          <c:dPt>
            <c:idx val="4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4-20FB-45DE-9E26-84AEE51B3F73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Apple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20FB-45DE-9E26-84AEE51B3F7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Samsung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20FB-45DE-9E26-84AEE51B3F7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Nokia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20FB-45DE-9E26-84AEE51B3F7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Huawei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20FB-45DE-9E26-84AEE51B3F7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NEW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20FB-45DE-9E26-84AEE51B3F7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'CA 4'!$AB$21:$AB$25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Ref>
              <c:f>'CA 4'!$AC$21:$AC$25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0FB-45DE-9E26-84AEE51B3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2226328"/>
        <c:axId val="702226720"/>
      </c:scatterChart>
      <c:valAx>
        <c:axId val="702226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02226720"/>
        <c:crosses val="autoZero"/>
        <c:crossBetween val="midCat"/>
      </c:valAx>
      <c:valAx>
        <c:axId val="7022267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0222632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Combined CA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dPt>
            <c:idx val="0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1EBB-469C-B9CD-507AE64446A5}"/>
              </c:ext>
            </c:extLst>
          </c:dPt>
          <c:dPt>
            <c:idx val="1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1EBB-469C-B9CD-507AE64446A5}"/>
              </c:ext>
            </c:extLst>
          </c:dPt>
          <c:dPt>
            <c:idx val="2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1EBB-469C-B9CD-507AE64446A5}"/>
              </c:ext>
            </c:extLst>
          </c:dPt>
          <c:dPt>
            <c:idx val="3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1EBB-469C-B9CD-507AE64446A5}"/>
              </c:ext>
            </c:extLst>
          </c:dPt>
          <c:dPt>
            <c:idx val="4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1EBB-469C-B9CD-507AE64446A5}"/>
              </c:ext>
            </c:extLst>
          </c:dPt>
          <c:dPt>
            <c:idx val="5"/>
            <c:marker>
              <c:symbol val="square"/>
              <c:size val="6"/>
              <c:spPr>
                <a:solidFill>
                  <a:srgbClr val="FF0000"/>
                </a:solidFill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1EBB-469C-B9CD-507AE64446A5}"/>
              </c:ext>
            </c:extLst>
          </c:dPt>
          <c:dPt>
            <c:idx val="6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6-1EBB-469C-B9CD-507AE64446A5}"/>
              </c:ext>
            </c:extLst>
          </c:dPt>
          <c:dPt>
            <c:idx val="7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7-1EBB-469C-B9CD-507AE64446A5}"/>
              </c:ext>
            </c:extLst>
          </c:dPt>
          <c:dPt>
            <c:idx val="8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8-1EBB-469C-B9CD-507AE64446A5}"/>
              </c:ext>
            </c:extLst>
          </c:dPt>
          <c:dPt>
            <c:idx val="9"/>
            <c:marker>
              <c:symbol val="diamond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9-1EBB-469C-B9CD-507AE64446A5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screen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1EBB-469C-B9CD-507AE64446A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price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1EBB-469C-B9CD-507AE64446A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design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1EBB-469C-B9CD-507AE64446A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battery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1EBB-469C-B9CD-507AE64446A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software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1EBB-469C-B9CD-507AE64446A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camera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1EBB-469C-B9CD-507AE64446A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Apple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1EBB-469C-B9CD-507AE64446A5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r>
                      <a:rPr lang="en-US"/>
                      <a:t>Samsung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1EBB-469C-B9CD-507AE64446A5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r>
                      <a:rPr lang="en-US"/>
                      <a:t>Nokia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1EBB-469C-B9CD-507AE64446A5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r>
                      <a:rPr lang="en-US"/>
                      <a:t>Huawei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1EBB-469C-B9CD-507AE64446A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'CA 4'!$AJ$5:$AJ$14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xVal>
          <c:yVal>
            <c:numRef>
              <c:f>'CA 4'!$AK$5:$AK$14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1EBB-469C-B9CD-507AE6444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5502552"/>
        <c:axId val="705500592"/>
      </c:scatterChart>
      <c:valAx>
        <c:axId val="705502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05500592"/>
        <c:crosses val="autoZero"/>
        <c:crossBetween val="midCat"/>
      </c:valAx>
      <c:valAx>
        <c:axId val="7055005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0550255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209550</xdr:colOff>
      <xdr:row>26</xdr:row>
      <xdr:rowOff>71437</xdr:rowOff>
    </xdr:from>
    <xdr:to>
      <xdr:col>20</xdr:col>
      <xdr:colOff>514350</xdr:colOff>
      <xdr:row>40</xdr:row>
      <xdr:rowOff>147637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4D04129-A9ED-4538-AD6F-F8C27C4D5B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238125</xdr:colOff>
      <xdr:row>26</xdr:row>
      <xdr:rowOff>71437</xdr:rowOff>
    </xdr:from>
    <xdr:to>
      <xdr:col>28</xdr:col>
      <xdr:colOff>542925</xdr:colOff>
      <xdr:row>40</xdr:row>
      <xdr:rowOff>147637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12D344D-B95E-4005-9D28-2D396BDA9E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57150</xdr:colOff>
      <xdr:row>26</xdr:row>
      <xdr:rowOff>4762</xdr:rowOff>
    </xdr:from>
    <xdr:to>
      <xdr:col>24</xdr:col>
      <xdr:colOff>361950</xdr:colOff>
      <xdr:row>40</xdr:row>
      <xdr:rowOff>80962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F355445-3CA5-48D0-A87E-B57AD113D5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552450</xdr:colOff>
      <xdr:row>26</xdr:row>
      <xdr:rowOff>14287</xdr:rowOff>
    </xdr:from>
    <xdr:to>
      <xdr:col>32</xdr:col>
      <xdr:colOff>247650</xdr:colOff>
      <xdr:row>40</xdr:row>
      <xdr:rowOff>90487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68497F6-B736-479F-B9BB-401BB1DDC4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457200</xdr:colOff>
      <xdr:row>28</xdr:row>
      <xdr:rowOff>100012</xdr:rowOff>
    </xdr:from>
    <xdr:to>
      <xdr:col>17</xdr:col>
      <xdr:colOff>152400</xdr:colOff>
      <xdr:row>42</xdr:row>
      <xdr:rowOff>176212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A8EF542-4BD6-4C26-A65B-DB8A4AB260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133350</xdr:colOff>
      <xdr:row>28</xdr:row>
      <xdr:rowOff>80962</xdr:rowOff>
    </xdr:from>
    <xdr:to>
      <xdr:col>25</xdr:col>
      <xdr:colOff>438150</xdr:colOff>
      <xdr:row>42</xdr:row>
      <xdr:rowOff>157162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BA2CAA5-2F22-4D21-B5AA-4B42162B01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26</xdr:col>
      <xdr:colOff>0</xdr:colOff>
      <xdr:row>28</xdr:row>
      <xdr:rowOff>71437</xdr:rowOff>
    </xdr:from>
    <xdr:to>
      <xdr:col>33</xdr:col>
      <xdr:colOff>304800</xdr:colOff>
      <xdr:row>42</xdr:row>
      <xdr:rowOff>147637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381E2EF-DF0C-452D-BEB7-AC6CCC78C7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Multivariate%20Examples.xlsx" TargetMode="External"/><Relationship Id="rId1" Type="http://schemas.openxmlformats.org/officeDocument/2006/relationships/externalLinkPath" Target="/38f5cd2f1f925cfd/Documenti/A%20Real%20Statistics%202020/Examples/Real%20Statistics%20Multivariate%20Exampl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Desc"/>
      <sheetName val="Ellipse"/>
      <sheetName val="Ellipse 2"/>
      <sheetName val="Bivar"/>
      <sheetName val="Bivar 1"/>
      <sheetName val="FR"/>
      <sheetName val="FRSJ"/>
      <sheetName val="Hotel 1"/>
      <sheetName val="Hotel 2P"/>
      <sheetName val="Hotel 2"/>
      <sheetName val="Hotel 2a"/>
      <sheetName val="Hotel 2b"/>
      <sheetName val="Hotel 3"/>
      <sheetName val="Hotel 3a"/>
      <sheetName val="Hotel 3b"/>
      <sheetName val="Rep Measures 1"/>
      <sheetName val="Rep 2W a"/>
      <sheetName val="Rep 2W b"/>
      <sheetName val="Rep 2W c"/>
      <sheetName val="Rep Measures 2"/>
      <sheetName val="Rep Measures 3"/>
      <sheetName val="Rep 2W+1B"/>
      <sheetName val="Hot1 Power"/>
      <sheetName val="Hot2 Power"/>
      <sheetName val="Box 2"/>
      <sheetName val="Box 2a"/>
      <sheetName val="Box 3a"/>
      <sheetName val="Box 3b"/>
      <sheetName val="Manova 1"/>
      <sheetName val="Manova 1a"/>
      <sheetName val="Manova 1b"/>
      <sheetName val="Manova 1c"/>
      <sheetName val="Manova 1d"/>
      <sheetName val="Manova 1e"/>
      <sheetName val="Manova 1f"/>
      <sheetName val="Manova 1g"/>
      <sheetName val="Manova 1h"/>
      <sheetName val="Manova 1i"/>
      <sheetName val="Manova 1j"/>
      <sheetName val="Manova 1k"/>
      <sheetName val="Manova2"/>
      <sheetName val="Man Power"/>
      <sheetName val="Man2 Power"/>
      <sheetName val="PMANOVA1"/>
      <sheetName val="PMANOVA2"/>
      <sheetName val="PMANOVA3"/>
      <sheetName val="PANOVA"/>
      <sheetName val="Box"/>
      <sheetName val="PCA"/>
      <sheetName val="Factor"/>
      <sheetName val="Box Factor"/>
      <sheetName val="KMO"/>
      <sheetName val="Clust 1"/>
      <sheetName val="Clust 2"/>
      <sheetName val="Clust 3"/>
      <sheetName val="Clust 3a"/>
      <sheetName val="Clust 3b"/>
      <sheetName val="Clust A"/>
      <sheetName val="Clust B"/>
      <sheetName val="Clust C"/>
      <sheetName val="Clust D"/>
      <sheetName val="Clust E"/>
      <sheetName val="Clust E1"/>
      <sheetName val="Clust F"/>
      <sheetName val="Jenks 1"/>
      <sheetName val="Jenks 2"/>
      <sheetName val="Jenks 3"/>
      <sheetName val="Jenks 4"/>
      <sheetName val="Discrim 1"/>
      <sheetName val="Discrim 2"/>
      <sheetName val="Discrim 3"/>
      <sheetName val="Discrim 4"/>
      <sheetName val="CA 1"/>
      <sheetName val="CA 2"/>
      <sheetName val="CA 3"/>
      <sheetName val="CA 4"/>
      <sheetName val="Fact PCA"/>
      <sheetName val="PAF Comm"/>
      <sheetName val="Fact PA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>
        <row r="6">
          <cell r="Y6">
            <v>0.28861259679030565</v>
          </cell>
          <cell r="Z6">
            <v>0.10890552822986675</v>
          </cell>
        </row>
        <row r="7">
          <cell r="Y7">
            <v>-1.1631656524856282</v>
          </cell>
          <cell r="Z7">
            <v>-2.1562865895508862E-2</v>
          </cell>
        </row>
        <row r="8">
          <cell r="Y8">
            <v>0.14114782228736905</v>
          </cell>
          <cell r="Z8">
            <v>-0.22292108284256748</v>
          </cell>
        </row>
        <row r="9">
          <cell r="Y9">
            <v>-0.16171270956818795</v>
          </cell>
          <cell r="Z9">
            <v>0.19783714786196657</v>
          </cell>
        </row>
        <row r="10">
          <cell r="Y10">
            <v>0.22039226470543191</v>
          </cell>
          <cell r="Z10">
            <v>-0.14110005369720902</v>
          </cell>
        </row>
        <row r="11">
          <cell r="Y11">
            <v>0.32322482930726909</v>
          </cell>
          <cell r="Z11">
            <v>0.16776999581485039</v>
          </cell>
        </row>
        <row r="12">
          <cell r="Y12">
            <v>0.72735432064482153</v>
          </cell>
          <cell r="Z12">
            <v>-0.70414148520076503</v>
          </cell>
        </row>
        <row r="13">
          <cell r="Y13">
            <v>0.67672939978939539</v>
          </cell>
          <cell r="Z13">
            <v>1.329524654796236</v>
          </cell>
        </row>
        <row r="14">
          <cell r="Y14">
            <v>-2.0597772040005182</v>
          </cell>
          <cell r="Z14">
            <v>0.64220145333276846</v>
          </cell>
        </row>
        <row r="15">
          <cell r="Y15">
            <v>-0.42306372953644844</v>
          </cell>
          <cell r="Z15">
            <v>-1.0606118494067223</v>
          </cell>
        </row>
        <row r="21">
          <cell r="Y21">
            <v>0.34040167699443658</v>
          </cell>
          <cell r="Z21">
            <v>-0.11445979834627988</v>
          </cell>
        </row>
        <row r="22">
          <cell r="Y22">
            <v>0.31670922413099545</v>
          </cell>
          <cell r="Z22">
            <v>0.21611725353889036</v>
          </cell>
        </row>
        <row r="23">
          <cell r="Y23">
            <v>-0.96397532065953229</v>
          </cell>
          <cell r="Z23">
            <v>0.10439130542805389</v>
          </cell>
        </row>
        <row r="24">
          <cell r="Y24">
            <v>-0.19799374104502077</v>
          </cell>
          <cell r="Z24">
            <v>-0.17240486600808008</v>
          </cell>
        </row>
      </sheetData>
      <sheetData sheetId="76">
        <row r="6">
          <cell r="AB6">
            <v>0.28861259679030565</v>
          </cell>
          <cell r="AC6">
            <v>0.10890552822986675</v>
          </cell>
        </row>
        <row r="7">
          <cell r="AB7">
            <v>-1.1631656524856282</v>
          </cell>
          <cell r="AC7">
            <v>-2.1562865895508862E-2</v>
          </cell>
        </row>
        <row r="8">
          <cell r="AB8">
            <v>0.14114782228736905</v>
          </cell>
          <cell r="AC8">
            <v>-0.22292108284256748</v>
          </cell>
        </row>
        <row r="9">
          <cell r="AB9">
            <v>-0.16171270956818795</v>
          </cell>
          <cell r="AC9">
            <v>0.19783714786196657</v>
          </cell>
        </row>
        <row r="10">
          <cell r="AB10">
            <v>0.22039226470543191</v>
          </cell>
          <cell r="AC10">
            <v>-0.14110005369720902</v>
          </cell>
        </row>
        <row r="11">
          <cell r="AB11">
            <v>0.32322482930726909</v>
          </cell>
          <cell r="AC11">
            <v>0.16776999581485039</v>
          </cell>
        </row>
        <row r="12">
          <cell r="AB12">
            <v>0.72735432064482153</v>
          </cell>
          <cell r="AC12">
            <v>-0.70414148520076503</v>
          </cell>
        </row>
        <row r="13">
          <cell r="AB13">
            <v>0.67672939978939539</v>
          </cell>
          <cell r="AC13">
            <v>1.329524654796236</v>
          </cell>
        </row>
        <row r="14">
          <cell r="AB14">
            <v>-2.0597772040005182</v>
          </cell>
          <cell r="AC14">
            <v>0.64220145333276846</v>
          </cell>
        </row>
        <row r="15">
          <cell r="AB15">
            <v>-0.42306372953644844</v>
          </cell>
          <cell r="AC15">
            <v>-1.0606118494067223</v>
          </cell>
        </row>
        <row r="21">
          <cell r="AB21">
            <v>0.34040167699443658</v>
          </cell>
          <cell r="AC21">
            <v>-0.11445979834627988</v>
          </cell>
        </row>
        <row r="22">
          <cell r="AB22">
            <v>0.31670922413099545</v>
          </cell>
          <cell r="AC22">
            <v>0.21611725353889036</v>
          </cell>
        </row>
        <row r="23">
          <cell r="AB23">
            <v>-0.96397532065953229</v>
          </cell>
          <cell r="AC23">
            <v>0.10439130542805389</v>
          </cell>
        </row>
        <row r="24">
          <cell r="AB24">
            <v>-0.19799374104502077</v>
          </cell>
          <cell r="AC24">
            <v>-0.17240486600808008</v>
          </cell>
        </row>
        <row r="25">
          <cell r="AB25">
            <v>-0.17003099643974121</v>
          </cell>
          <cell r="AC25">
            <v>6.7520350204329213E-2</v>
          </cell>
        </row>
      </sheetData>
      <sheetData sheetId="77">
        <row r="5">
          <cell r="AJ5">
            <v>0.28861259679030565</v>
          </cell>
          <cell r="AK5">
            <v>0.10890552822986675</v>
          </cell>
        </row>
        <row r="6">
          <cell r="AB6">
            <v>0.28861259679030565</v>
          </cell>
          <cell r="AC6">
            <v>0.10890552822986675</v>
          </cell>
          <cell r="AJ6">
            <v>-1.1631656524856282</v>
          </cell>
          <cell r="AK6">
            <v>-2.1562865895508862E-2</v>
          </cell>
        </row>
        <row r="7">
          <cell r="AB7">
            <v>-1.1631656524856282</v>
          </cell>
          <cell r="AC7">
            <v>-2.1562865895508862E-2</v>
          </cell>
          <cell r="AJ7">
            <v>0.14114782228736905</v>
          </cell>
          <cell r="AK7">
            <v>-0.22292108284256748</v>
          </cell>
        </row>
        <row r="8">
          <cell r="AB8">
            <v>0.14114782228736905</v>
          </cell>
          <cell r="AC8">
            <v>-0.22292108284256748</v>
          </cell>
          <cell r="AJ8">
            <v>-0.16171270956818795</v>
          </cell>
          <cell r="AK8">
            <v>0.19783714786196657</v>
          </cell>
        </row>
        <row r="9">
          <cell r="AB9">
            <v>-0.16171270956818795</v>
          </cell>
          <cell r="AC9">
            <v>0.19783714786196657</v>
          </cell>
          <cell r="AJ9">
            <v>0.22039226470543191</v>
          </cell>
          <cell r="AK9">
            <v>-0.14110005369720902</v>
          </cell>
        </row>
        <row r="10">
          <cell r="AB10">
            <v>0.22039226470543191</v>
          </cell>
          <cell r="AC10">
            <v>-0.14110005369720902</v>
          </cell>
          <cell r="AJ10">
            <v>0.32322482930726909</v>
          </cell>
          <cell r="AK10">
            <v>0.16776999581485039</v>
          </cell>
        </row>
        <row r="11">
          <cell r="AB11">
            <v>0.32322482930726909</v>
          </cell>
          <cell r="AC11">
            <v>0.16776999581485039</v>
          </cell>
          <cell r="AJ11">
            <v>0.34040167699443658</v>
          </cell>
          <cell r="AK11">
            <v>-0.11445979834627988</v>
          </cell>
        </row>
        <row r="12">
          <cell r="AB12">
            <v>0.72735432064482153</v>
          </cell>
          <cell r="AC12">
            <v>-0.70414148520076503</v>
          </cell>
          <cell r="AJ12">
            <v>0.31670922413099545</v>
          </cell>
          <cell r="AK12">
            <v>0.21611725353889036</v>
          </cell>
        </row>
        <row r="13">
          <cell r="AB13">
            <v>0.67672939978939539</v>
          </cell>
          <cell r="AC13">
            <v>1.329524654796236</v>
          </cell>
          <cell r="AJ13">
            <v>-0.96397532065953229</v>
          </cell>
          <cell r="AK13">
            <v>0.10439130542805389</v>
          </cell>
        </row>
        <row r="14">
          <cell r="AB14">
            <v>-2.0597772040005182</v>
          </cell>
          <cell r="AC14">
            <v>0.64220145333276846</v>
          </cell>
          <cell r="AJ14">
            <v>-0.19799374104502077</v>
          </cell>
          <cell r="AK14">
            <v>-0.17240486600808008</v>
          </cell>
        </row>
        <row r="15">
          <cell r="AB15">
            <v>-0.42306372953644844</v>
          </cell>
          <cell r="AC15">
            <v>-1.0606118494067223</v>
          </cell>
        </row>
        <row r="21">
          <cell r="AB21">
            <v>0.34040167699443658</v>
          </cell>
          <cell r="AC21">
            <v>-0.11445979834627988</v>
          </cell>
        </row>
        <row r="22">
          <cell r="AB22">
            <v>0.31670922413099545</v>
          </cell>
          <cell r="AC22">
            <v>0.21611725353889036</v>
          </cell>
        </row>
        <row r="23">
          <cell r="AB23">
            <v>-0.96397532065953229</v>
          </cell>
          <cell r="AC23">
            <v>0.10439130542805389</v>
          </cell>
        </row>
        <row r="24">
          <cell r="AB24">
            <v>-0.19799374104502077</v>
          </cell>
          <cell r="AC24">
            <v>-0.17240486600808008</v>
          </cell>
        </row>
        <row r="25">
          <cell r="AB25">
            <v>-0.17003099643974121</v>
          </cell>
          <cell r="AC25">
            <v>6.7520350204329213E-2</v>
          </cell>
        </row>
      </sheetData>
      <sheetData sheetId="78"/>
      <sheetData sheetId="79"/>
      <sheetData sheetId="8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CCD7-F295-4A31-9119-171998F087A8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35</v>
      </c>
    </row>
    <row r="2" spans="1:2" x14ac:dyDescent="0.35">
      <c r="A2" t="s">
        <v>38</v>
      </c>
    </row>
    <row r="4" spans="1:2" x14ac:dyDescent="0.35">
      <c r="A4" t="s">
        <v>36</v>
      </c>
      <c r="B4" s="27">
        <v>45958</v>
      </c>
    </row>
    <row r="6" spans="1:2" x14ac:dyDescent="0.35">
      <c r="A6" s="28" t="s">
        <v>37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4FA46-EE3F-427C-A0ED-A5B31D68065F}">
  <dimension ref="A1:AD25"/>
  <sheetViews>
    <sheetView workbookViewId="0"/>
  </sheetViews>
  <sheetFormatPr defaultRowHeight="14.5" x14ac:dyDescent="0.35"/>
  <sheetData>
    <row r="1" spans="1:30" x14ac:dyDescent="0.35">
      <c r="A1" s="1" t="s">
        <v>0</v>
      </c>
      <c r="B1" s="1"/>
      <c r="C1" s="2"/>
      <c r="D1" s="2"/>
      <c r="E1" s="2"/>
      <c r="F1" s="2"/>
      <c r="H1" t="s">
        <v>0</v>
      </c>
    </row>
    <row r="2" spans="1:30" x14ac:dyDescent="0.35">
      <c r="A2" s="2"/>
      <c r="B2" s="2"/>
      <c r="C2" s="2"/>
      <c r="D2" s="2"/>
      <c r="E2" s="2"/>
      <c r="F2" s="2"/>
    </row>
    <row r="3" spans="1:30" x14ac:dyDescent="0.35">
      <c r="A3" s="2"/>
      <c r="B3" s="3" t="s">
        <v>1</v>
      </c>
      <c r="C3" s="3" t="s">
        <v>2</v>
      </c>
      <c r="D3" s="3" t="s">
        <v>3</v>
      </c>
      <c r="E3" s="3" t="s">
        <v>4</v>
      </c>
      <c r="F3" s="2"/>
      <c r="H3" t="s">
        <v>5</v>
      </c>
      <c r="O3" t="s">
        <v>6</v>
      </c>
      <c r="T3" t="s">
        <v>7</v>
      </c>
    </row>
    <row r="4" spans="1:30" ht="15" thickBot="1" x14ac:dyDescent="0.4">
      <c r="A4" s="2" t="s">
        <v>8</v>
      </c>
      <c r="B4" s="4">
        <v>36</v>
      </c>
      <c r="C4" s="5">
        <v>42</v>
      </c>
      <c r="D4" s="5">
        <v>7</v>
      </c>
      <c r="E4" s="6">
        <v>22</v>
      </c>
      <c r="F4" s="2">
        <f t="shared" ref="F4:F10" si="0">SUM(B4:E4)</f>
        <v>107</v>
      </c>
    </row>
    <row r="5" spans="1:30" ht="15" thickTop="1" x14ac:dyDescent="0.35">
      <c r="A5" s="2" t="s">
        <v>9</v>
      </c>
      <c r="B5" s="7">
        <v>3</v>
      </c>
      <c r="C5" s="2">
        <v>5</v>
      </c>
      <c r="D5" s="2">
        <v>43</v>
      </c>
      <c r="E5" s="8">
        <v>32</v>
      </c>
      <c r="F5" s="2">
        <f t="shared" si="0"/>
        <v>83</v>
      </c>
      <c r="I5" s="9" t="str">
        <f>B3</f>
        <v>Apple</v>
      </c>
      <c r="J5" s="9" t="str">
        <f t="shared" ref="J5:L5" si="1">C3</f>
        <v>Samsung</v>
      </c>
      <c r="K5" s="9" t="str">
        <f t="shared" si="1"/>
        <v>Nokia</v>
      </c>
      <c r="L5" s="9" t="str">
        <f t="shared" si="1"/>
        <v>Huawei</v>
      </c>
      <c r="P5" s="9" t="s">
        <v>10</v>
      </c>
      <c r="Q5" s="9" t="s">
        <v>11</v>
      </c>
      <c r="R5" s="9" t="s">
        <v>12</v>
      </c>
      <c r="T5" s="10"/>
      <c r="U5" s="10" t="s">
        <v>13</v>
      </c>
      <c r="V5" s="10" t="s">
        <v>14</v>
      </c>
      <c r="W5" s="10" t="s">
        <v>15</v>
      </c>
      <c r="X5" s="10" t="s">
        <v>16</v>
      </c>
      <c r="Y5" s="10" t="s">
        <v>17</v>
      </c>
      <c r="Z5" s="10" t="s">
        <v>18</v>
      </c>
      <c r="AA5" s="10" t="s">
        <v>19</v>
      </c>
      <c r="AB5" s="10" t="s">
        <v>20</v>
      </c>
      <c r="AC5" s="10" t="s">
        <v>21</v>
      </c>
      <c r="AD5" s="10" t="s">
        <v>22</v>
      </c>
    </row>
    <row r="6" spans="1:30" x14ac:dyDescent="0.35">
      <c r="A6" s="2" t="s">
        <v>23</v>
      </c>
      <c r="B6" s="7">
        <v>56</v>
      </c>
      <c r="C6" s="2">
        <v>29</v>
      </c>
      <c r="D6" s="2">
        <v>13</v>
      </c>
      <c r="E6" s="8">
        <v>35</v>
      </c>
      <c r="F6" s="2">
        <f t="shared" si="0"/>
        <v>133</v>
      </c>
      <c r="H6" t="str">
        <f>A4</f>
        <v>screen</v>
      </c>
      <c r="I6" s="11">
        <f>B4/$M$12</f>
        <v>5.4794520547945202E-2</v>
      </c>
      <c r="J6" s="12">
        <f t="shared" ref="J6:L11" si="2">C4/$M$12</f>
        <v>6.3926940639269403E-2</v>
      </c>
      <c r="K6" s="12">
        <f t="shared" si="2"/>
        <v>1.06544901065449E-2</v>
      </c>
      <c r="L6" s="13">
        <f t="shared" si="2"/>
        <v>3.3485540334855401E-2</v>
      </c>
      <c r="M6">
        <f>SUM(I6:L6)</f>
        <v>0.16286149162861491</v>
      </c>
      <c r="O6">
        <v>1</v>
      </c>
      <c r="P6" s="11" t="e">
        <f t="array" aca="1" ref="P6:P8" ca="1">CAEigen(B4:E9)</f>
        <v>#NAME?</v>
      </c>
      <c r="Q6" s="12" t="e">
        <f ca="1">100*P6/P$9</f>
        <v>#NAME?</v>
      </c>
      <c r="R6" s="13" t="e">
        <f ca="1">Q6</f>
        <v>#NAME?</v>
      </c>
      <c r="T6" t="str">
        <f>H6</f>
        <v>screen</v>
      </c>
      <c r="U6" t="e">
        <f ca="1">AA6+AB6</f>
        <v>#NAME?</v>
      </c>
      <c r="V6">
        <f>M6</f>
        <v>0.16286149162861491</v>
      </c>
      <c r="W6">
        <f>SUMPRODUCT((I6:L6/V6-I$12:L$12)^2/I$12:L$12)</f>
        <v>9.8877716192090612E-2</v>
      </c>
      <c r="X6">
        <f>(V6*W6)/X$16</f>
        <v>6.4383086695105896E-2</v>
      </c>
      <c r="Y6" t="e">
        <f t="array" aca="1" ref="Y6:Z11" ca="1">CARowFactors(B4:E9)</f>
        <v>#NAME?</v>
      </c>
      <c r="Z6" t="e">
        <f ca="1"/>
        <v>#NAME?</v>
      </c>
      <c r="AA6" t="e">
        <f ca="1">Y6^2/W6</f>
        <v>#NAME?</v>
      </c>
      <c r="AB6" t="e">
        <f ca="1">Z6^2/W6</f>
        <v>#NAME?</v>
      </c>
      <c r="AC6" t="e">
        <f ca="1">V6*Y6^2/P$6</f>
        <v>#NAME?</v>
      </c>
      <c r="AD6" t="e">
        <f ca="1">V6*Z6^2/P$7</f>
        <v>#NAME?</v>
      </c>
    </row>
    <row r="7" spans="1:30" x14ac:dyDescent="0.35">
      <c r="A7" s="2" t="s">
        <v>24</v>
      </c>
      <c r="B7" s="7">
        <v>27</v>
      </c>
      <c r="C7" s="2">
        <v>31</v>
      </c>
      <c r="D7" s="2">
        <v>24</v>
      </c>
      <c r="E7" s="8">
        <v>17</v>
      </c>
      <c r="F7" s="2">
        <f t="shared" si="0"/>
        <v>99</v>
      </c>
      <c r="H7" t="str">
        <f t="shared" ref="H7:H11" si="3">A5</f>
        <v>price</v>
      </c>
      <c r="I7" s="14">
        <f t="shared" ref="I7:I11" si="4">B5/$M$12</f>
        <v>4.5662100456621002E-3</v>
      </c>
      <c r="J7">
        <f t="shared" si="2"/>
        <v>7.6103500761035003E-3</v>
      </c>
      <c r="K7">
        <f t="shared" si="2"/>
        <v>6.5449010654490103E-2</v>
      </c>
      <c r="L7" s="17">
        <f t="shared" si="2"/>
        <v>4.8706240487062402E-2</v>
      </c>
      <c r="M7">
        <f t="shared" ref="M7:M11" si="5">SUM(I7:L7)</f>
        <v>0.12633181126331811</v>
      </c>
      <c r="O7">
        <f>O6+1</f>
        <v>2</v>
      </c>
      <c r="P7" s="14" t="e">
        <f ca="1"/>
        <v>#NAME?</v>
      </c>
      <c r="Q7" t="e">
        <f t="shared" ref="Q7:Q8" ca="1" si="6">100*P7/P$9</f>
        <v>#NAME?</v>
      </c>
      <c r="R7" s="17" t="e">
        <f ca="1">Q7+R6</f>
        <v>#NAME?</v>
      </c>
      <c r="T7" t="str">
        <f t="shared" ref="T7:T11" si="7">H7</f>
        <v>price</v>
      </c>
      <c r="U7" t="e">
        <f t="shared" ref="U7:U11" ca="1" si="8">AA7+AB7</f>
        <v>#NAME?</v>
      </c>
      <c r="V7">
        <f t="shared" ref="V7:V11" si="9">M7</f>
        <v>0.12633181126331811</v>
      </c>
      <c r="W7">
        <f t="shared" ref="W7:W11" si="10">SUMPRODUCT((I7:L7/V7-I$12:L$12)^2/I$12:L$12)</f>
        <v>1.3559976096364563</v>
      </c>
      <c r="X7">
        <f t="shared" ref="X7:X11" si="11">(V7*W7)/X$16</f>
        <v>0.68489911634542422</v>
      </c>
      <c r="Y7" t="e">
        <f ca="1"/>
        <v>#NAME?</v>
      </c>
      <c r="Z7" t="e">
        <f ca="1"/>
        <v>#NAME?</v>
      </c>
      <c r="AA7" t="e">
        <f t="shared" ref="AA7:AA11" ca="1" si="12">Y7^2/W7</f>
        <v>#NAME?</v>
      </c>
      <c r="AB7" t="e">
        <f t="shared" ref="AB7:AB11" ca="1" si="13">Z7^2/W7</f>
        <v>#NAME?</v>
      </c>
      <c r="AC7" t="e">
        <f t="shared" ref="AC7:AC11" ca="1" si="14">V7*Y7^2/P$6</f>
        <v>#NAME?</v>
      </c>
      <c r="AD7" t="e">
        <f t="shared" ref="AD7:AD11" ca="1" si="15">V7*Z7^2/P$7</f>
        <v>#NAME?</v>
      </c>
    </row>
    <row r="8" spans="1:30" x14ac:dyDescent="0.35">
      <c r="A8" s="2" t="s">
        <v>25</v>
      </c>
      <c r="B8" s="7">
        <v>48</v>
      </c>
      <c r="C8" s="2">
        <v>36</v>
      </c>
      <c r="D8" s="2">
        <v>8</v>
      </c>
      <c r="E8" s="8">
        <v>35</v>
      </c>
      <c r="F8" s="2">
        <f t="shared" si="0"/>
        <v>127</v>
      </c>
      <c r="H8" t="str">
        <f t="shared" si="3"/>
        <v>design</v>
      </c>
      <c r="I8" s="14">
        <f t="shared" si="4"/>
        <v>8.5235920852359204E-2</v>
      </c>
      <c r="J8">
        <f t="shared" si="2"/>
        <v>4.4140030441400302E-2</v>
      </c>
      <c r="K8">
        <f t="shared" si="2"/>
        <v>1.9786910197869101E-2</v>
      </c>
      <c r="L8" s="17">
        <f t="shared" si="2"/>
        <v>5.3272450532724502E-2</v>
      </c>
      <c r="M8">
        <f t="shared" si="5"/>
        <v>0.20243531202435311</v>
      </c>
      <c r="O8">
        <f>O7+1</f>
        <v>3</v>
      </c>
      <c r="P8" s="15" t="e">
        <f ca="1"/>
        <v>#NAME?</v>
      </c>
      <c r="Q8" s="18" t="e">
        <f t="shared" ca="1" si="6"/>
        <v>#NAME?</v>
      </c>
      <c r="R8" s="19" t="e">
        <f ca="1">Q8+R7</f>
        <v>#NAME?</v>
      </c>
      <c r="T8" t="str">
        <f t="shared" si="7"/>
        <v>design</v>
      </c>
      <c r="U8" t="e">
        <f t="shared" ca="1" si="8"/>
        <v>#NAME?</v>
      </c>
      <c r="V8">
        <f t="shared" si="9"/>
        <v>0.20243531202435311</v>
      </c>
      <c r="W8">
        <f t="shared" si="10"/>
        <v>7.4743228764877531E-2</v>
      </c>
      <c r="X8">
        <f t="shared" si="11"/>
        <v>6.0494109086312413E-2</v>
      </c>
      <c r="Y8" t="e">
        <f ca="1"/>
        <v>#NAME?</v>
      </c>
      <c r="Z8" t="e">
        <f ca="1"/>
        <v>#NAME?</v>
      </c>
      <c r="AA8" t="e">
        <f t="shared" ca="1" si="12"/>
        <v>#NAME?</v>
      </c>
      <c r="AB8" t="e">
        <f t="shared" ca="1" si="13"/>
        <v>#NAME?</v>
      </c>
      <c r="AC8" t="e">
        <f t="shared" ca="1" si="14"/>
        <v>#NAME?</v>
      </c>
      <c r="AD8" t="e">
        <f t="shared" ca="1" si="15"/>
        <v>#NAME?</v>
      </c>
    </row>
    <row r="9" spans="1:30" x14ac:dyDescent="0.35">
      <c r="A9" s="2" t="s">
        <v>26</v>
      </c>
      <c r="B9" s="20">
        <v>37</v>
      </c>
      <c r="C9" s="21">
        <v>45</v>
      </c>
      <c r="D9" s="21">
        <v>7</v>
      </c>
      <c r="E9" s="22">
        <v>19</v>
      </c>
      <c r="F9" s="2">
        <f t="shared" si="0"/>
        <v>108</v>
      </c>
      <c r="H9" t="str">
        <f t="shared" si="3"/>
        <v>battery</v>
      </c>
      <c r="I9" s="14">
        <f t="shared" si="4"/>
        <v>4.1095890410958902E-2</v>
      </c>
      <c r="J9">
        <f t="shared" si="2"/>
        <v>4.7184170471841702E-2</v>
      </c>
      <c r="K9">
        <f t="shared" si="2"/>
        <v>3.6529680365296802E-2</v>
      </c>
      <c r="L9" s="17">
        <f t="shared" si="2"/>
        <v>2.5875190258751901E-2</v>
      </c>
      <c r="M9">
        <f t="shared" si="5"/>
        <v>0.15068493150684931</v>
      </c>
      <c r="P9" t="e">
        <f ca="1">SUM(P6:P8)</f>
        <v>#NAME?</v>
      </c>
      <c r="T9" t="str">
        <f t="shared" si="7"/>
        <v>battery</v>
      </c>
      <c r="U9" t="e">
        <f t="shared" ca="1" si="8"/>
        <v>#NAME?</v>
      </c>
      <c r="V9">
        <f t="shared" si="9"/>
        <v>0.15068493150684931</v>
      </c>
      <c r="W9">
        <f t="shared" si="10"/>
        <v>7.8358820898563039E-2</v>
      </c>
      <c r="X9">
        <f t="shared" si="11"/>
        <v>4.7207682037446776E-2</v>
      </c>
      <c r="Y9" t="e">
        <f ca="1"/>
        <v>#NAME?</v>
      </c>
      <c r="Z9" t="e">
        <f ca="1"/>
        <v>#NAME?</v>
      </c>
      <c r="AA9" t="e">
        <f t="shared" ca="1" si="12"/>
        <v>#NAME?</v>
      </c>
      <c r="AB9" t="e">
        <f t="shared" ca="1" si="13"/>
        <v>#NAME?</v>
      </c>
      <c r="AC9" t="e">
        <f t="shared" ca="1" si="14"/>
        <v>#NAME?</v>
      </c>
      <c r="AD9" t="e">
        <f t="shared" ca="1" si="15"/>
        <v>#NAME?</v>
      </c>
    </row>
    <row r="10" spans="1:30" x14ac:dyDescent="0.35">
      <c r="A10" s="2"/>
      <c r="B10" s="2">
        <f>SUM(B4:B9)</f>
        <v>207</v>
      </c>
      <c r="C10" s="2">
        <f>SUM(C4:C9)</f>
        <v>188</v>
      </c>
      <c r="D10" s="2">
        <f>SUM(D4:D9)</f>
        <v>102</v>
      </c>
      <c r="E10" s="2">
        <f>SUM(E4:E9)</f>
        <v>160</v>
      </c>
      <c r="F10" s="2">
        <f t="shared" si="0"/>
        <v>657</v>
      </c>
      <c r="H10" t="str">
        <f t="shared" si="3"/>
        <v>software</v>
      </c>
      <c r="I10" s="14">
        <f t="shared" si="4"/>
        <v>7.3059360730593603E-2</v>
      </c>
      <c r="J10">
        <f t="shared" si="2"/>
        <v>5.4794520547945202E-2</v>
      </c>
      <c r="K10">
        <f t="shared" si="2"/>
        <v>1.2176560121765601E-2</v>
      </c>
      <c r="L10" s="17">
        <f t="shared" si="2"/>
        <v>5.3272450532724502E-2</v>
      </c>
      <c r="M10">
        <f t="shared" si="5"/>
        <v>0.19330289193302891</v>
      </c>
      <c r="T10" t="str">
        <f t="shared" si="7"/>
        <v>software</v>
      </c>
      <c r="U10" t="e">
        <f t="shared" ca="1" si="8"/>
        <v>#NAME?</v>
      </c>
      <c r="V10">
        <f t="shared" si="9"/>
        <v>0.19330289193302891</v>
      </c>
      <c r="W10">
        <f t="shared" si="10"/>
        <v>7.1622145159047898E-2</v>
      </c>
      <c r="X10">
        <f t="shared" si="11"/>
        <v>5.5352932625780234E-2</v>
      </c>
      <c r="Y10" t="e">
        <f ca="1"/>
        <v>#NAME?</v>
      </c>
      <c r="Z10" t="e">
        <f ca="1"/>
        <v>#NAME?</v>
      </c>
      <c r="AA10" t="e">
        <f t="shared" ca="1" si="12"/>
        <v>#NAME?</v>
      </c>
      <c r="AB10" t="e">
        <f t="shared" ca="1" si="13"/>
        <v>#NAME?</v>
      </c>
      <c r="AC10" t="e">
        <f t="shared" ca="1" si="14"/>
        <v>#NAME?</v>
      </c>
      <c r="AD10" t="e">
        <f t="shared" ca="1" si="15"/>
        <v>#NAME?</v>
      </c>
    </row>
    <row r="11" spans="1:30" x14ac:dyDescent="0.35">
      <c r="H11" t="str">
        <f t="shared" si="3"/>
        <v>camera</v>
      </c>
      <c r="I11" s="15">
        <f t="shared" si="4"/>
        <v>5.6316590563165903E-2</v>
      </c>
      <c r="J11" s="18">
        <f t="shared" si="2"/>
        <v>6.8493150684931503E-2</v>
      </c>
      <c r="K11" s="18">
        <f t="shared" si="2"/>
        <v>1.06544901065449E-2</v>
      </c>
      <c r="L11" s="19">
        <f t="shared" si="2"/>
        <v>2.8919330289193301E-2</v>
      </c>
      <c r="M11">
        <f t="shared" si="5"/>
        <v>0.16438356164383561</v>
      </c>
      <c r="T11" s="16" t="str">
        <f t="shared" si="7"/>
        <v>camera</v>
      </c>
      <c r="U11" s="16" t="e">
        <f t="shared" ca="1" si="8"/>
        <v>#NAME?</v>
      </c>
      <c r="V11" s="16">
        <f t="shared" si="9"/>
        <v>0.16438356164383561</v>
      </c>
      <c r="W11" s="16">
        <f t="shared" si="10"/>
        <v>0.13338388005699747</v>
      </c>
      <c r="X11" s="16">
        <f t="shared" si="11"/>
        <v>8.7663073209930387E-2</v>
      </c>
      <c r="Y11" s="16" t="e">
        <f ca="1"/>
        <v>#NAME?</v>
      </c>
      <c r="Z11" s="16" t="e">
        <f ca="1"/>
        <v>#NAME?</v>
      </c>
      <c r="AA11" s="16" t="e">
        <f t="shared" ca="1" si="12"/>
        <v>#NAME?</v>
      </c>
      <c r="AB11" s="16" t="e">
        <f t="shared" ca="1" si="13"/>
        <v>#NAME?</v>
      </c>
      <c r="AC11" s="16" t="e">
        <f t="shared" ca="1" si="14"/>
        <v>#NAME?</v>
      </c>
      <c r="AD11" s="16" t="e">
        <f t="shared" ca="1" si="15"/>
        <v>#NAME?</v>
      </c>
    </row>
    <row r="12" spans="1:30" x14ac:dyDescent="0.35">
      <c r="A12" s="2"/>
      <c r="B12" s="3" t="s">
        <v>1</v>
      </c>
      <c r="C12" s="3" t="s">
        <v>2</v>
      </c>
      <c r="D12" s="3" t="s">
        <v>3</v>
      </c>
      <c r="E12" s="3" t="s">
        <v>4</v>
      </c>
      <c r="I12">
        <f>SUM(I6:I11)</f>
        <v>0.31506849315068491</v>
      </c>
      <c r="J12">
        <f t="shared" ref="J12:L12" si="16">SUM(J6:J11)</f>
        <v>0.28614916286149161</v>
      </c>
      <c r="K12">
        <f t="shared" si="16"/>
        <v>0.15525114155251141</v>
      </c>
      <c r="L12">
        <f t="shared" si="16"/>
        <v>0.24353120243531201</v>
      </c>
      <c r="M12">
        <f>SUM(B4:E9)</f>
        <v>657</v>
      </c>
      <c r="T12" t="str">
        <f>A13</f>
        <v>app</v>
      </c>
      <c r="U12" t="e">
        <f ca="1">AA12+AB12</f>
        <v>#NAME?</v>
      </c>
      <c r="W12" t="e">
        <f ca="1">SUMPRODUCT((B13:E13/SUM(B13:E13)-I$12:L$12)^2/I$12:L$12)</f>
        <v>#NAME?</v>
      </c>
      <c r="Y12" t="e">
        <f t="array" aca="1" ref="Y12:Z15" ca="1">CARowFactors(B4:E9,B13:E16)</f>
        <v>#NAME?</v>
      </c>
      <c r="Z12" t="e">
        <f ca="1"/>
        <v>#NAME?</v>
      </c>
      <c r="AA12" t="e">
        <f ca="1">Y12^2/W12</f>
        <v>#NAME?</v>
      </c>
      <c r="AB12" t="e">
        <f ca="1">Z12^2/W12</f>
        <v>#NAME?</v>
      </c>
    </row>
    <row r="13" spans="1:30" x14ac:dyDescent="0.35">
      <c r="A13" s="2" t="s">
        <v>27</v>
      </c>
      <c r="B13" s="4" t="e">
        <f t="array" aca="1" ref="B13:E16" ca="1">Identity()</f>
        <v>#NAME?</v>
      </c>
      <c r="C13" s="5" t="e">
        <f ca="1"/>
        <v>#NAME?</v>
      </c>
      <c r="D13" s="5" t="e">
        <f ca="1"/>
        <v>#NAME?</v>
      </c>
      <c r="E13" s="6" t="e">
        <f ca="1"/>
        <v>#NAME?</v>
      </c>
      <c r="T13" t="str">
        <f t="shared" ref="T13:T15" si="17">A14</f>
        <v>sam</v>
      </c>
      <c r="U13" t="e">
        <f t="shared" ref="U13:U15" ca="1" si="18">AA13+AB13</f>
        <v>#NAME?</v>
      </c>
      <c r="W13" t="e">
        <f t="shared" ref="W13:W15" ca="1" si="19">SUMPRODUCT((B14:E14/SUM(B14:E14)-I$12:L$12)^2/I$12:L$12)</f>
        <v>#NAME?</v>
      </c>
      <c r="Y13" t="e">
        <f ca="1"/>
        <v>#NAME?</v>
      </c>
      <c r="Z13" t="e">
        <f ca="1"/>
        <v>#NAME?</v>
      </c>
      <c r="AA13" t="e">
        <f t="shared" ref="AA13:AA15" ca="1" si="20">Y13^2/W13</f>
        <v>#NAME?</v>
      </c>
      <c r="AB13" t="e">
        <f t="shared" ref="AB13:AB15" ca="1" si="21">Z13^2/W13</f>
        <v>#NAME?</v>
      </c>
    </row>
    <row r="14" spans="1:30" x14ac:dyDescent="0.35">
      <c r="A14" s="2" t="s">
        <v>28</v>
      </c>
      <c r="B14" s="7" t="e">
        <f ca="1"/>
        <v>#NAME?</v>
      </c>
      <c r="C14" s="2" t="e">
        <f ca="1"/>
        <v>#NAME?</v>
      </c>
      <c r="D14" s="2" t="e">
        <f ca="1"/>
        <v>#NAME?</v>
      </c>
      <c r="E14" s="8" t="e">
        <f ca="1"/>
        <v>#NAME?</v>
      </c>
      <c r="T14" t="str">
        <f t="shared" si="17"/>
        <v>nok</v>
      </c>
      <c r="U14" t="e">
        <f t="shared" ca="1" si="18"/>
        <v>#NAME?</v>
      </c>
      <c r="W14" t="e">
        <f t="shared" ca="1" si="19"/>
        <v>#NAME?</v>
      </c>
      <c r="Y14" t="e">
        <f ca="1"/>
        <v>#NAME?</v>
      </c>
      <c r="Z14" t="e">
        <f ca="1"/>
        <v>#NAME?</v>
      </c>
      <c r="AA14" t="e">
        <f t="shared" ca="1" si="20"/>
        <v>#NAME?</v>
      </c>
      <c r="AB14" t="e">
        <f t="shared" ca="1" si="21"/>
        <v>#NAME?</v>
      </c>
    </row>
    <row r="15" spans="1:30" x14ac:dyDescent="0.35">
      <c r="A15" s="2" t="s">
        <v>29</v>
      </c>
      <c r="B15" s="7" t="e">
        <f ca="1"/>
        <v>#NAME?</v>
      </c>
      <c r="C15" s="2" t="e">
        <f ca="1"/>
        <v>#NAME?</v>
      </c>
      <c r="D15" s="2" t="e">
        <f ca="1"/>
        <v>#NAME?</v>
      </c>
      <c r="E15" s="8" t="e">
        <f ca="1"/>
        <v>#NAME?</v>
      </c>
      <c r="T15" s="16" t="str">
        <f t="shared" si="17"/>
        <v>hua</v>
      </c>
      <c r="U15" s="16" t="e">
        <f t="shared" ca="1" si="18"/>
        <v>#NAME?</v>
      </c>
      <c r="V15" s="16"/>
      <c r="W15" s="16" t="e">
        <f t="shared" ca="1" si="19"/>
        <v>#NAME?</v>
      </c>
      <c r="X15" s="16"/>
      <c r="Y15" s="16" t="e">
        <f ca="1"/>
        <v>#NAME?</v>
      </c>
      <c r="Z15" s="16" t="e">
        <f ca="1"/>
        <v>#NAME?</v>
      </c>
      <c r="AA15" s="16" t="e">
        <f t="shared" ca="1" si="20"/>
        <v>#NAME?</v>
      </c>
      <c r="AB15" s="16" t="e">
        <f t="shared" ca="1" si="21"/>
        <v>#NAME?</v>
      </c>
      <c r="AC15" s="16"/>
      <c r="AD15" s="16"/>
    </row>
    <row r="16" spans="1:30" x14ac:dyDescent="0.35">
      <c r="A16" s="2" t="s">
        <v>30</v>
      </c>
      <c r="B16" s="20" t="e">
        <f ca="1"/>
        <v>#NAME?</v>
      </c>
      <c r="C16" s="21" t="e">
        <f ca="1"/>
        <v>#NAME?</v>
      </c>
      <c r="D16" s="21" t="e">
        <f ca="1"/>
        <v>#NAME?</v>
      </c>
      <c r="E16" s="22" t="e">
        <f ca="1"/>
        <v>#NAME?</v>
      </c>
      <c r="X16">
        <f>SUMPRODUCT(V6:V11,W6:W11)</f>
        <v>0.25011805389409564</v>
      </c>
    </row>
    <row r="18" spans="20:30" x14ac:dyDescent="0.35">
      <c r="T18" t="s">
        <v>31</v>
      </c>
    </row>
    <row r="19" spans="20:30" ht="15" thickBot="1" x14ac:dyDescent="0.4"/>
    <row r="20" spans="20:30" ht="15" thickTop="1" x14ac:dyDescent="0.35">
      <c r="T20" s="10"/>
      <c r="U20" s="10" t="s">
        <v>13</v>
      </c>
      <c r="V20" s="10" t="s">
        <v>14</v>
      </c>
      <c r="W20" s="10" t="s">
        <v>15</v>
      </c>
      <c r="X20" s="10" t="s">
        <v>16</v>
      </c>
      <c r="Y20" s="10" t="s">
        <v>17</v>
      </c>
      <c r="Z20" s="10" t="s">
        <v>18</v>
      </c>
      <c r="AA20" s="10" t="s">
        <v>19</v>
      </c>
      <c r="AB20" s="10" t="s">
        <v>20</v>
      </c>
      <c r="AC20" s="10" t="s">
        <v>21</v>
      </c>
      <c r="AD20" s="10" t="s">
        <v>22</v>
      </c>
    </row>
    <row r="21" spans="20:30" x14ac:dyDescent="0.35">
      <c r="T21" t="str">
        <f t="array" ref="T21:T24">TRANSPOSE(I5:L5)</f>
        <v>Apple</v>
      </c>
      <c r="U21" t="e">
        <f ca="1">AA21+AB21</f>
        <v>#NAME?</v>
      </c>
      <c r="V21">
        <f t="array" ref="V21:V24">TRANSPOSE(I12:L12)</f>
        <v>0.31506849315068491</v>
      </c>
      <c r="W21">
        <f>SUMPRODUCT((I6:I11/I12-M6:M11)^2/M6:M11)</f>
        <v>0.13434157535478899</v>
      </c>
      <c r="X21">
        <f>(V21*W21)/X$25</f>
        <v>0.16922727910094992</v>
      </c>
      <c r="Y21" t="e">
        <f t="array" aca="1" ref="Y21:Z24" ca="1">CAColFactors(B4:E9)</f>
        <v>#NAME?</v>
      </c>
      <c r="Z21" t="e">
        <f ca="1"/>
        <v>#NAME?</v>
      </c>
      <c r="AA21" t="e">
        <f ca="1">Y21^2/W21</f>
        <v>#NAME?</v>
      </c>
      <c r="AB21" t="e">
        <f ca="1">Z21^2/W21</f>
        <v>#NAME?</v>
      </c>
      <c r="AC21" t="e">
        <f ca="1">V21*Y21^2/P$6</f>
        <v>#NAME?</v>
      </c>
      <c r="AD21" t="e">
        <f ca="1">V21*Z21^2/P$7</f>
        <v>#NAME?</v>
      </c>
    </row>
    <row r="22" spans="20:30" x14ac:dyDescent="0.35">
      <c r="T22" t="str">
        <v>Samsung</v>
      </c>
      <c r="U22" t="e">
        <f t="shared" ref="U22:U24" ca="1" si="22">AA22+AB22</f>
        <v>#NAME?</v>
      </c>
      <c r="V22">
        <v>0.28614916286149161</v>
      </c>
      <c r="W22">
        <f>SUMPRODUCT((J6:J11/J12-M6:M11)^2/M6:M11)</f>
        <v>0.14826828347892551</v>
      </c>
      <c r="X22">
        <f t="shared" ref="X22:X24" si="23">(V22*W22)/X$25</f>
        <v>0.1696272801417571</v>
      </c>
      <c r="Y22" t="e">
        <f ca="1"/>
        <v>#NAME?</v>
      </c>
      <c r="Z22" t="e">
        <f ca="1"/>
        <v>#NAME?</v>
      </c>
      <c r="AA22" t="e">
        <f t="shared" ref="AA22:AA24" ca="1" si="24">Y22^2/W22</f>
        <v>#NAME?</v>
      </c>
      <c r="AB22" t="e">
        <f t="shared" ref="AB22:AB24" ca="1" si="25">Z22^2/W22</f>
        <v>#NAME?</v>
      </c>
      <c r="AC22" t="e">
        <f t="shared" ref="AC22:AC24" ca="1" si="26">V22*Y22^2/P$6</f>
        <v>#NAME?</v>
      </c>
      <c r="AD22" t="e">
        <f t="shared" ref="AD22:AD24" ca="1" si="27">V22*Z22^2/P$7</f>
        <v>#NAME?</v>
      </c>
    </row>
    <row r="23" spans="20:30" x14ac:dyDescent="0.35">
      <c r="T23" t="str">
        <v>Nokia</v>
      </c>
      <c r="U23" t="e">
        <f t="shared" ca="1" si="22"/>
        <v>#NAME?</v>
      </c>
      <c r="V23">
        <v>0.15525114155251141</v>
      </c>
      <c r="W23">
        <f>SUMPRODUCT((K6:K11/K12-M6:M11)^2/M6:M11)</f>
        <v>0.94381770361020201</v>
      </c>
      <c r="X23">
        <f t="shared" si="23"/>
        <v>0.58583846156501995</v>
      </c>
      <c r="Y23" t="e">
        <f ca="1"/>
        <v>#NAME?</v>
      </c>
      <c r="Z23" t="e">
        <f ca="1"/>
        <v>#NAME?</v>
      </c>
      <c r="AA23" t="e">
        <f t="shared" ca="1" si="24"/>
        <v>#NAME?</v>
      </c>
      <c r="AB23" t="e">
        <f t="shared" ca="1" si="25"/>
        <v>#NAME?</v>
      </c>
      <c r="AC23" t="e">
        <f t="shared" ca="1" si="26"/>
        <v>#NAME?</v>
      </c>
      <c r="AD23" t="e">
        <f t="shared" ca="1" si="27"/>
        <v>#NAME?</v>
      </c>
    </row>
    <row r="24" spans="20:30" x14ac:dyDescent="0.35">
      <c r="T24" s="16" t="str">
        <v>Huawei</v>
      </c>
      <c r="U24" s="16" t="e">
        <f t="shared" ca="1" si="22"/>
        <v>#NAME?</v>
      </c>
      <c r="V24" s="16">
        <v>0.24353120243531201</v>
      </c>
      <c r="W24" s="16">
        <f>SUMPRODUCT((L6:L11/L12-M6:M11)^2/M6:M11)</f>
        <v>7.7343826548130656E-2</v>
      </c>
      <c r="X24" s="16">
        <f t="shared" si="23"/>
        <v>7.5306979192272958E-2</v>
      </c>
      <c r="Y24" s="16" t="e">
        <f ca="1"/>
        <v>#NAME?</v>
      </c>
      <c r="Z24" s="16" t="e">
        <f ca="1"/>
        <v>#NAME?</v>
      </c>
      <c r="AA24" s="16" t="e">
        <f t="shared" ca="1" si="24"/>
        <v>#NAME?</v>
      </c>
      <c r="AB24" s="16" t="e">
        <f t="shared" ca="1" si="25"/>
        <v>#NAME?</v>
      </c>
      <c r="AC24" s="16" t="e">
        <f t="shared" ca="1" si="26"/>
        <v>#NAME?</v>
      </c>
      <c r="AD24" s="16" t="e">
        <f t="shared" ca="1" si="27"/>
        <v>#NAME?</v>
      </c>
    </row>
    <row r="25" spans="20:30" x14ac:dyDescent="0.35">
      <c r="X25">
        <f>SUMPRODUCT(V21:V26,W21:W26)</f>
        <v>0.25011805389409564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C0D22-016E-4179-B7FA-F773EA5B1052}">
  <dimension ref="A1:AG26"/>
  <sheetViews>
    <sheetView workbookViewId="0"/>
  </sheetViews>
  <sheetFormatPr defaultRowHeight="14.5" x14ac:dyDescent="0.35"/>
  <sheetData>
    <row r="1" spans="1:33" x14ac:dyDescent="0.35">
      <c r="A1" s="1" t="s">
        <v>0</v>
      </c>
      <c r="B1" s="1"/>
      <c r="C1" s="2"/>
      <c r="D1" s="2"/>
      <c r="E1" s="2"/>
      <c r="F1" s="2"/>
      <c r="K1" t="s">
        <v>0</v>
      </c>
    </row>
    <row r="2" spans="1:33" x14ac:dyDescent="0.35">
      <c r="A2" s="2"/>
      <c r="B2" s="2"/>
      <c r="C2" s="2"/>
      <c r="D2" s="2"/>
      <c r="E2" s="2"/>
      <c r="F2" s="2"/>
    </row>
    <row r="3" spans="1:33" x14ac:dyDescent="0.35">
      <c r="A3" s="2"/>
      <c r="B3" s="3" t="s">
        <v>1</v>
      </c>
      <c r="C3" s="3" t="s">
        <v>2</v>
      </c>
      <c r="D3" s="3" t="s">
        <v>3</v>
      </c>
      <c r="E3" s="3" t="s">
        <v>4</v>
      </c>
      <c r="F3" s="2"/>
      <c r="H3" s="2"/>
      <c r="I3" s="3" t="s">
        <v>32</v>
      </c>
      <c r="K3" t="s">
        <v>5</v>
      </c>
      <c r="R3" t="s">
        <v>6</v>
      </c>
      <c r="W3" t="s">
        <v>7</v>
      </c>
    </row>
    <row r="4" spans="1:33" ht="15" thickBot="1" x14ac:dyDescent="0.4">
      <c r="A4" s="2" t="s">
        <v>8</v>
      </c>
      <c r="B4" s="4">
        <v>36</v>
      </c>
      <c r="C4" s="5">
        <v>42</v>
      </c>
      <c r="D4" s="5">
        <v>7</v>
      </c>
      <c r="E4" s="6">
        <v>22</v>
      </c>
      <c r="F4" s="2">
        <f t="shared" ref="F4:F10" si="0">SUM(B4:E4)</f>
        <v>107</v>
      </c>
      <c r="H4" s="2" t="s">
        <v>8</v>
      </c>
      <c r="I4" s="23">
        <v>30</v>
      </c>
    </row>
    <row r="5" spans="1:33" ht="15" thickTop="1" x14ac:dyDescent="0.35">
      <c r="A5" s="2" t="s">
        <v>9</v>
      </c>
      <c r="B5" s="7">
        <v>3</v>
      </c>
      <c r="C5" s="2">
        <v>5</v>
      </c>
      <c r="D5" s="2">
        <v>43</v>
      </c>
      <c r="E5" s="8">
        <v>32</v>
      </c>
      <c r="F5" s="2">
        <f t="shared" si="0"/>
        <v>83</v>
      </c>
      <c r="H5" s="2" t="s">
        <v>9</v>
      </c>
      <c r="I5" s="24">
        <v>32</v>
      </c>
      <c r="L5" s="9" t="str">
        <f>B3</f>
        <v>Apple</v>
      </c>
      <c r="M5" s="9" t="str">
        <f t="shared" ref="M5:O5" si="1">C3</f>
        <v>Samsung</v>
      </c>
      <c r="N5" s="9" t="str">
        <f t="shared" si="1"/>
        <v>Nokia</v>
      </c>
      <c r="O5" s="9" t="str">
        <f t="shared" si="1"/>
        <v>Huawei</v>
      </c>
      <c r="S5" s="9" t="s">
        <v>10</v>
      </c>
      <c r="T5" s="9" t="s">
        <v>11</v>
      </c>
      <c r="U5" s="9" t="s">
        <v>12</v>
      </c>
      <c r="W5" s="10"/>
      <c r="X5" s="10" t="s">
        <v>13</v>
      </c>
      <c r="Y5" s="10" t="s">
        <v>14</v>
      </c>
      <c r="Z5" s="10" t="s">
        <v>15</v>
      </c>
      <c r="AA5" s="10" t="s">
        <v>16</v>
      </c>
      <c r="AB5" s="10" t="s">
        <v>17</v>
      </c>
      <c r="AC5" s="10" t="s">
        <v>18</v>
      </c>
      <c r="AD5" s="10" t="s">
        <v>19</v>
      </c>
      <c r="AE5" s="10" t="s">
        <v>20</v>
      </c>
      <c r="AF5" s="10" t="s">
        <v>21</v>
      </c>
      <c r="AG5" s="10" t="s">
        <v>22</v>
      </c>
    </row>
    <row r="6" spans="1:33" x14ac:dyDescent="0.35">
      <c r="A6" s="2" t="s">
        <v>23</v>
      </c>
      <c r="B6" s="7">
        <v>56</v>
      </c>
      <c r="C6" s="2">
        <v>29</v>
      </c>
      <c r="D6" s="2">
        <v>13</v>
      </c>
      <c r="E6" s="8">
        <v>35</v>
      </c>
      <c r="F6" s="2">
        <f t="shared" si="0"/>
        <v>133</v>
      </c>
      <c r="H6" s="2" t="s">
        <v>23</v>
      </c>
      <c r="I6" s="24">
        <v>30</v>
      </c>
      <c r="K6" t="str">
        <f>A4</f>
        <v>screen</v>
      </c>
      <c r="L6" s="11">
        <f>B4/$P$12</f>
        <v>5.4794520547945202E-2</v>
      </c>
      <c r="M6" s="12">
        <f t="shared" ref="M6:O11" si="2">C4/$P$12</f>
        <v>6.3926940639269403E-2</v>
      </c>
      <c r="N6" s="12">
        <f t="shared" si="2"/>
        <v>1.06544901065449E-2</v>
      </c>
      <c r="O6" s="13">
        <f t="shared" si="2"/>
        <v>3.3485540334855401E-2</v>
      </c>
      <c r="P6">
        <f>SUM(L6:O6)</f>
        <v>0.16286149162861491</v>
      </c>
      <c r="R6">
        <v>1</v>
      </c>
      <c r="S6" s="11" t="e">
        <f t="array" aca="1" ref="S6:S8" ca="1">CAEigen(B4:E9)</f>
        <v>#NAME?</v>
      </c>
      <c r="T6" s="12" t="e">
        <f ca="1">100*S6/S$9</f>
        <v>#NAME?</v>
      </c>
      <c r="U6" s="13" t="e">
        <f ca="1">T6</f>
        <v>#NAME?</v>
      </c>
      <c r="W6" t="str">
        <f>K6</f>
        <v>screen</v>
      </c>
      <c r="X6" t="e">
        <f ca="1">AD6+AE6</f>
        <v>#NAME?</v>
      </c>
      <c r="Y6">
        <f>P6</f>
        <v>0.16286149162861491</v>
      </c>
      <c r="Z6">
        <f>SUMPRODUCT((L6:O6/Y6-L$12:O$12)^2/L$12:O$12)</f>
        <v>9.8877716192090612E-2</v>
      </c>
      <c r="AA6">
        <f>(Y6*Z6)/AA$16</f>
        <v>6.4383086695105896E-2</v>
      </c>
      <c r="AB6" t="e">
        <f t="array" aca="1" ref="AB6:AC11" ca="1">CARowFactors(B4:E9)</f>
        <v>#NAME?</v>
      </c>
      <c r="AC6" t="e">
        <f ca="1"/>
        <v>#NAME?</v>
      </c>
      <c r="AD6" t="e">
        <f ca="1">AB6^2/Z6</f>
        <v>#NAME?</v>
      </c>
      <c r="AE6" t="e">
        <f ca="1">AC6^2/Z6</f>
        <v>#NAME?</v>
      </c>
      <c r="AF6" t="e">
        <f ca="1">Y6*AB6^2/S$6</f>
        <v>#NAME?</v>
      </c>
      <c r="AG6" t="e">
        <f ca="1">Y6*AC6^2/S$7</f>
        <v>#NAME?</v>
      </c>
    </row>
    <row r="7" spans="1:33" x14ac:dyDescent="0.35">
      <c r="A7" s="2" t="s">
        <v>24</v>
      </c>
      <c r="B7" s="7">
        <v>27</v>
      </c>
      <c r="C7" s="2">
        <v>31</v>
      </c>
      <c r="D7" s="2">
        <v>24</v>
      </c>
      <c r="E7" s="8">
        <v>17</v>
      </c>
      <c r="F7" s="2">
        <f t="shared" si="0"/>
        <v>99</v>
      </c>
      <c r="H7" s="2" t="s">
        <v>24</v>
      </c>
      <c r="I7" s="24">
        <v>30</v>
      </c>
      <c r="K7" t="str">
        <f t="shared" ref="K7:K11" si="3">A5</f>
        <v>price</v>
      </c>
      <c r="L7" s="14">
        <f t="shared" ref="L7:L11" si="4">B5/$P$12</f>
        <v>4.5662100456621002E-3</v>
      </c>
      <c r="M7">
        <f t="shared" si="2"/>
        <v>7.6103500761035003E-3</v>
      </c>
      <c r="N7">
        <f t="shared" si="2"/>
        <v>6.5449010654490103E-2</v>
      </c>
      <c r="O7" s="17">
        <f t="shared" si="2"/>
        <v>4.8706240487062402E-2</v>
      </c>
      <c r="P7">
        <f t="shared" ref="P7:P11" si="5">SUM(L7:O7)</f>
        <v>0.12633181126331811</v>
      </c>
      <c r="R7">
        <f>R6+1</f>
        <v>2</v>
      </c>
      <c r="S7" s="14" t="e">
        <f ca="1"/>
        <v>#NAME?</v>
      </c>
      <c r="T7" t="e">
        <f t="shared" ref="T7:T8" ca="1" si="6">100*S7/S$9</f>
        <v>#NAME?</v>
      </c>
      <c r="U7" s="17" t="e">
        <f ca="1">T7+U6</f>
        <v>#NAME?</v>
      </c>
      <c r="W7" t="str">
        <f t="shared" ref="W7:W11" si="7">K7</f>
        <v>price</v>
      </c>
      <c r="X7" t="e">
        <f t="shared" ref="X7:X11" ca="1" si="8">AD7+AE7</f>
        <v>#NAME?</v>
      </c>
      <c r="Y7">
        <f t="shared" ref="Y7:Y11" si="9">P7</f>
        <v>0.12633181126331811</v>
      </c>
      <c r="Z7">
        <f t="shared" ref="Z7:Z11" si="10">SUMPRODUCT((L7:O7/Y7-L$12:O$12)^2/L$12:O$12)</f>
        <v>1.3559976096364563</v>
      </c>
      <c r="AA7">
        <f t="shared" ref="AA7:AA11" si="11">(Y7*Z7)/AA$16</f>
        <v>0.68489911634542422</v>
      </c>
      <c r="AB7" t="e">
        <f ca="1"/>
        <v>#NAME?</v>
      </c>
      <c r="AC7" t="e">
        <f ca="1"/>
        <v>#NAME?</v>
      </c>
      <c r="AD7" t="e">
        <f t="shared" ref="AD7:AD11" ca="1" si="12">AB7^2/Z7</f>
        <v>#NAME?</v>
      </c>
      <c r="AE7" t="e">
        <f t="shared" ref="AE7:AE11" ca="1" si="13">AC7^2/Z7</f>
        <v>#NAME?</v>
      </c>
      <c r="AF7" t="e">
        <f t="shared" ref="AF7:AF11" ca="1" si="14">Y7*AB7^2/S$6</f>
        <v>#NAME?</v>
      </c>
      <c r="AG7" t="e">
        <f t="shared" ref="AG7:AG11" ca="1" si="15">Y7*AC7^2/S$7</f>
        <v>#NAME?</v>
      </c>
    </row>
    <row r="8" spans="1:33" x14ac:dyDescent="0.35">
      <c r="A8" s="2" t="s">
        <v>25</v>
      </c>
      <c r="B8" s="7">
        <v>48</v>
      </c>
      <c r="C8" s="2">
        <v>36</v>
      </c>
      <c r="D8" s="2">
        <v>8</v>
      </c>
      <c r="E8" s="8">
        <v>35</v>
      </c>
      <c r="F8" s="2">
        <f t="shared" si="0"/>
        <v>127</v>
      </c>
      <c r="H8" s="2" t="s">
        <v>25</v>
      </c>
      <c r="I8" s="24">
        <v>30</v>
      </c>
      <c r="K8" t="str">
        <f t="shared" si="3"/>
        <v>design</v>
      </c>
      <c r="L8" s="14">
        <f t="shared" si="4"/>
        <v>8.5235920852359204E-2</v>
      </c>
      <c r="M8">
        <f t="shared" si="2"/>
        <v>4.4140030441400302E-2</v>
      </c>
      <c r="N8">
        <f t="shared" si="2"/>
        <v>1.9786910197869101E-2</v>
      </c>
      <c r="O8" s="17">
        <f t="shared" si="2"/>
        <v>5.3272450532724502E-2</v>
      </c>
      <c r="P8">
        <f t="shared" si="5"/>
        <v>0.20243531202435311</v>
      </c>
      <c r="R8">
        <f>R7+1</f>
        <v>3</v>
      </c>
      <c r="S8" s="15" t="e">
        <f ca="1"/>
        <v>#NAME?</v>
      </c>
      <c r="T8" s="18" t="e">
        <f t="shared" ca="1" si="6"/>
        <v>#NAME?</v>
      </c>
      <c r="U8" s="19" t="e">
        <f ca="1">T8+U7</f>
        <v>#NAME?</v>
      </c>
      <c r="W8" t="str">
        <f t="shared" si="7"/>
        <v>design</v>
      </c>
      <c r="X8" t="e">
        <f t="shared" ca="1" si="8"/>
        <v>#NAME?</v>
      </c>
      <c r="Y8">
        <f t="shared" si="9"/>
        <v>0.20243531202435311</v>
      </c>
      <c r="Z8">
        <f t="shared" si="10"/>
        <v>7.4743228764877531E-2</v>
      </c>
      <c r="AA8">
        <f t="shared" si="11"/>
        <v>6.0494109086312413E-2</v>
      </c>
      <c r="AB8" t="e">
        <f ca="1"/>
        <v>#NAME?</v>
      </c>
      <c r="AC8" t="e">
        <f ca="1"/>
        <v>#NAME?</v>
      </c>
      <c r="AD8" t="e">
        <f t="shared" ca="1" si="12"/>
        <v>#NAME?</v>
      </c>
      <c r="AE8" t="e">
        <f t="shared" ca="1" si="13"/>
        <v>#NAME?</v>
      </c>
      <c r="AF8" t="e">
        <f t="shared" ca="1" si="14"/>
        <v>#NAME?</v>
      </c>
      <c r="AG8" t="e">
        <f t="shared" ca="1" si="15"/>
        <v>#NAME?</v>
      </c>
    </row>
    <row r="9" spans="1:33" x14ac:dyDescent="0.35">
      <c r="A9" s="2" t="s">
        <v>26</v>
      </c>
      <c r="B9" s="20">
        <v>37</v>
      </c>
      <c r="C9" s="21">
        <v>45</v>
      </c>
      <c r="D9" s="21">
        <v>7</v>
      </c>
      <c r="E9" s="22">
        <v>19</v>
      </c>
      <c r="F9" s="2">
        <f t="shared" si="0"/>
        <v>108</v>
      </c>
      <c r="H9" s="2" t="s">
        <v>26</v>
      </c>
      <c r="I9" s="25">
        <v>26</v>
      </c>
      <c r="K9" t="str">
        <f t="shared" si="3"/>
        <v>battery</v>
      </c>
      <c r="L9" s="14">
        <f t="shared" si="4"/>
        <v>4.1095890410958902E-2</v>
      </c>
      <c r="M9">
        <f t="shared" si="2"/>
        <v>4.7184170471841702E-2</v>
      </c>
      <c r="N9">
        <f t="shared" si="2"/>
        <v>3.6529680365296802E-2</v>
      </c>
      <c r="O9" s="17">
        <f t="shared" si="2"/>
        <v>2.5875190258751901E-2</v>
      </c>
      <c r="P9">
        <f t="shared" si="5"/>
        <v>0.15068493150684931</v>
      </c>
      <c r="S9" t="e">
        <f ca="1">SUM(S6:S8)</f>
        <v>#NAME?</v>
      </c>
      <c r="W9" t="str">
        <f t="shared" si="7"/>
        <v>battery</v>
      </c>
      <c r="X9" t="e">
        <f t="shared" ca="1" si="8"/>
        <v>#NAME?</v>
      </c>
      <c r="Y9">
        <f t="shared" si="9"/>
        <v>0.15068493150684931</v>
      </c>
      <c r="Z9">
        <f t="shared" si="10"/>
        <v>7.8358820898563039E-2</v>
      </c>
      <c r="AA9">
        <f t="shared" si="11"/>
        <v>4.7207682037446776E-2</v>
      </c>
      <c r="AB9" t="e">
        <f ca="1"/>
        <v>#NAME?</v>
      </c>
      <c r="AC9" t="e">
        <f ca="1"/>
        <v>#NAME?</v>
      </c>
      <c r="AD9" t="e">
        <f t="shared" ca="1" si="12"/>
        <v>#NAME?</v>
      </c>
      <c r="AE9" t="e">
        <f t="shared" ca="1" si="13"/>
        <v>#NAME?</v>
      </c>
      <c r="AF9" t="e">
        <f t="shared" ca="1" si="14"/>
        <v>#NAME?</v>
      </c>
      <c r="AG9" t="e">
        <f t="shared" ca="1" si="15"/>
        <v>#NAME?</v>
      </c>
    </row>
    <row r="10" spans="1:33" x14ac:dyDescent="0.35">
      <c r="A10" s="2"/>
      <c r="B10" s="2">
        <f>SUM(B4:B9)</f>
        <v>207</v>
      </c>
      <c r="C10" s="2">
        <f>SUM(C4:C9)</f>
        <v>188</v>
      </c>
      <c r="D10" s="2">
        <f>SUM(D4:D9)</f>
        <v>102</v>
      </c>
      <c r="E10" s="2">
        <f>SUM(E4:E9)</f>
        <v>160</v>
      </c>
      <c r="F10" s="2">
        <f t="shared" si="0"/>
        <v>657</v>
      </c>
      <c r="H10" s="2"/>
      <c r="I10" s="3">
        <f>SUM(I4:I9)</f>
        <v>178</v>
      </c>
      <c r="K10" t="str">
        <f t="shared" si="3"/>
        <v>software</v>
      </c>
      <c r="L10" s="14">
        <f t="shared" si="4"/>
        <v>7.3059360730593603E-2</v>
      </c>
      <c r="M10">
        <f t="shared" si="2"/>
        <v>5.4794520547945202E-2</v>
      </c>
      <c r="N10">
        <f t="shared" si="2"/>
        <v>1.2176560121765601E-2</v>
      </c>
      <c r="O10" s="17">
        <f t="shared" si="2"/>
        <v>5.3272450532724502E-2</v>
      </c>
      <c r="P10">
        <f t="shared" si="5"/>
        <v>0.19330289193302891</v>
      </c>
      <c r="W10" t="str">
        <f t="shared" si="7"/>
        <v>software</v>
      </c>
      <c r="X10" t="e">
        <f t="shared" ca="1" si="8"/>
        <v>#NAME?</v>
      </c>
      <c r="Y10">
        <f t="shared" si="9"/>
        <v>0.19330289193302891</v>
      </c>
      <c r="Z10">
        <f t="shared" si="10"/>
        <v>7.1622145159047898E-2</v>
      </c>
      <c r="AA10">
        <f t="shared" si="11"/>
        <v>5.5352932625780234E-2</v>
      </c>
      <c r="AB10" t="e">
        <f ca="1"/>
        <v>#NAME?</v>
      </c>
      <c r="AC10" t="e">
        <f ca="1"/>
        <v>#NAME?</v>
      </c>
      <c r="AD10" t="e">
        <f t="shared" ca="1" si="12"/>
        <v>#NAME?</v>
      </c>
      <c r="AE10" t="e">
        <f t="shared" ca="1" si="13"/>
        <v>#NAME?</v>
      </c>
      <c r="AF10" t="e">
        <f t="shared" ca="1" si="14"/>
        <v>#NAME?</v>
      </c>
      <c r="AG10" t="e">
        <f t="shared" ca="1" si="15"/>
        <v>#NAME?</v>
      </c>
    </row>
    <row r="11" spans="1:33" x14ac:dyDescent="0.35">
      <c r="K11" t="str">
        <f t="shared" si="3"/>
        <v>camera</v>
      </c>
      <c r="L11" s="15">
        <f t="shared" si="4"/>
        <v>5.6316590563165903E-2</v>
      </c>
      <c r="M11" s="18">
        <f t="shared" si="2"/>
        <v>6.8493150684931503E-2</v>
      </c>
      <c r="N11" s="18">
        <f t="shared" si="2"/>
        <v>1.06544901065449E-2</v>
      </c>
      <c r="O11" s="19">
        <f t="shared" si="2"/>
        <v>2.8919330289193301E-2</v>
      </c>
      <c r="P11">
        <f t="shared" si="5"/>
        <v>0.16438356164383561</v>
      </c>
      <c r="W11" s="16" t="str">
        <f t="shared" si="7"/>
        <v>camera</v>
      </c>
      <c r="X11" s="16" t="e">
        <f t="shared" ca="1" si="8"/>
        <v>#NAME?</v>
      </c>
      <c r="Y11" s="16">
        <f t="shared" si="9"/>
        <v>0.16438356164383561</v>
      </c>
      <c r="Z11" s="16">
        <f t="shared" si="10"/>
        <v>0.13338388005699747</v>
      </c>
      <c r="AA11" s="16">
        <f t="shared" si="11"/>
        <v>8.7663073209930387E-2</v>
      </c>
      <c r="AB11" s="16" t="e">
        <f ca="1"/>
        <v>#NAME?</v>
      </c>
      <c r="AC11" s="16" t="e">
        <f ca="1"/>
        <v>#NAME?</v>
      </c>
      <c r="AD11" s="16" t="e">
        <f t="shared" ca="1" si="12"/>
        <v>#NAME?</v>
      </c>
      <c r="AE11" s="16" t="e">
        <f t="shared" ca="1" si="13"/>
        <v>#NAME?</v>
      </c>
      <c r="AF11" s="16" t="e">
        <f t="shared" ca="1" si="14"/>
        <v>#NAME?</v>
      </c>
      <c r="AG11" s="16" t="e">
        <f t="shared" ca="1" si="15"/>
        <v>#NAME?</v>
      </c>
    </row>
    <row r="12" spans="1:33" x14ac:dyDescent="0.35">
      <c r="A12" s="2"/>
      <c r="B12" s="3" t="s">
        <v>1</v>
      </c>
      <c r="C12" s="3" t="s">
        <v>2</v>
      </c>
      <c r="D12" s="3" t="s">
        <v>3</v>
      </c>
      <c r="E12" s="3" t="s">
        <v>4</v>
      </c>
      <c r="L12">
        <f>SUM(L6:L11)</f>
        <v>0.31506849315068491</v>
      </c>
      <c r="M12">
        <f t="shared" ref="M12:O12" si="16">SUM(M6:M11)</f>
        <v>0.28614916286149161</v>
      </c>
      <c r="N12">
        <f t="shared" si="16"/>
        <v>0.15525114155251141</v>
      </c>
      <c r="O12">
        <f t="shared" si="16"/>
        <v>0.24353120243531201</v>
      </c>
      <c r="P12">
        <f>SUM(B4:E9)</f>
        <v>657</v>
      </c>
      <c r="W12" t="str">
        <f>A13</f>
        <v>app</v>
      </c>
      <c r="X12" t="e">
        <f ca="1">AD12+AE12</f>
        <v>#NAME?</v>
      </c>
      <c r="Z12" t="e">
        <f ca="1">SUMPRODUCT((B13:E13/SUM(B13:E13)-L$12:O$12)^2/L$12:O$12)</f>
        <v>#NAME?</v>
      </c>
      <c r="AB12" t="e">
        <f t="array" aca="1" ref="AB12:AC15" ca="1">CARowFactors(B4:E9,B13:E16)</f>
        <v>#NAME?</v>
      </c>
      <c r="AC12" t="e">
        <f ca="1"/>
        <v>#NAME?</v>
      </c>
      <c r="AD12" t="e">
        <f ca="1">AB12^2/Z12</f>
        <v>#NAME?</v>
      </c>
      <c r="AE12" t="e">
        <f ca="1">AC12^2/Z12</f>
        <v>#NAME?</v>
      </c>
    </row>
    <row r="13" spans="1:33" x14ac:dyDescent="0.35">
      <c r="A13" s="2" t="s">
        <v>27</v>
      </c>
      <c r="B13" s="4" t="e">
        <f t="array" aca="1" ref="B13:E16" ca="1">Identity()</f>
        <v>#NAME?</v>
      </c>
      <c r="C13" s="5" t="e">
        <f ca="1"/>
        <v>#NAME?</v>
      </c>
      <c r="D13" s="5" t="e">
        <f ca="1"/>
        <v>#NAME?</v>
      </c>
      <c r="E13" s="6" t="e">
        <f ca="1"/>
        <v>#NAME?</v>
      </c>
      <c r="W13" t="str">
        <f t="shared" ref="W13:W15" si="17">A14</f>
        <v>sam</v>
      </c>
      <c r="X13" t="e">
        <f t="shared" ref="X13:X15" ca="1" si="18">AD13+AE13</f>
        <v>#NAME?</v>
      </c>
      <c r="Z13" t="e">
        <f t="shared" ref="Z13:Z15" ca="1" si="19">SUMPRODUCT((B14:E14/SUM(B14:E14)-L$12:O$12)^2/L$12:O$12)</f>
        <v>#NAME?</v>
      </c>
      <c r="AB13" t="e">
        <f ca="1"/>
        <v>#NAME?</v>
      </c>
      <c r="AC13" t="e">
        <f ca="1"/>
        <v>#NAME?</v>
      </c>
      <c r="AD13" t="e">
        <f t="shared" ref="AD13:AD15" ca="1" si="20">AB13^2/Z13</f>
        <v>#NAME?</v>
      </c>
      <c r="AE13" t="e">
        <f t="shared" ref="AE13:AE15" ca="1" si="21">AC13^2/Z13</f>
        <v>#NAME?</v>
      </c>
    </row>
    <row r="14" spans="1:33" x14ac:dyDescent="0.35">
      <c r="A14" s="2" t="s">
        <v>28</v>
      </c>
      <c r="B14" s="7" t="e">
        <f ca="1"/>
        <v>#NAME?</v>
      </c>
      <c r="C14" s="2" t="e">
        <f ca="1"/>
        <v>#NAME?</v>
      </c>
      <c r="D14" s="2" t="e">
        <f ca="1"/>
        <v>#NAME?</v>
      </c>
      <c r="E14" s="8" t="e">
        <f ca="1"/>
        <v>#NAME?</v>
      </c>
      <c r="W14" t="str">
        <f t="shared" si="17"/>
        <v>nok</v>
      </c>
      <c r="X14" t="e">
        <f t="shared" ca="1" si="18"/>
        <v>#NAME?</v>
      </c>
      <c r="Z14" t="e">
        <f t="shared" ca="1" si="19"/>
        <v>#NAME?</v>
      </c>
      <c r="AB14" t="e">
        <f ca="1"/>
        <v>#NAME?</v>
      </c>
      <c r="AC14" t="e">
        <f ca="1"/>
        <v>#NAME?</v>
      </c>
      <c r="AD14" t="e">
        <f t="shared" ca="1" si="20"/>
        <v>#NAME?</v>
      </c>
      <c r="AE14" t="e">
        <f t="shared" ca="1" si="21"/>
        <v>#NAME?</v>
      </c>
    </row>
    <row r="15" spans="1:33" x14ac:dyDescent="0.35">
      <c r="A15" s="2" t="s">
        <v>29</v>
      </c>
      <c r="B15" s="7" t="e">
        <f ca="1"/>
        <v>#NAME?</v>
      </c>
      <c r="C15" s="2" t="e">
        <f ca="1"/>
        <v>#NAME?</v>
      </c>
      <c r="D15" s="2" t="e">
        <f ca="1"/>
        <v>#NAME?</v>
      </c>
      <c r="E15" s="8" t="e">
        <f ca="1"/>
        <v>#NAME?</v>
      </c>
      <c r="W15" s="16" t="str">
        <f t="shared" si="17"/>
        <v>hua</v>
      </c>
      <c r="X15" s="16" t="e">
        <f t="shared" ca="1" si="18"/>
        <v>#NAME?</v>
      </c>
      <c r="Y15" s="16"/>
      <c r="Z15" s="16" t="e">
        <f t="shared" ca="1" si="19"/>
        <v>#NAME?</v>
      </c>
      <c r="AA15" s="16"/>
      <c r="AB15" s="16" t="e">
        <f ca="1"/>
        <v>#NAME?</v>
      </c>
      <c r="AC15" s="16" t="e">
        <f ca="1"/>
        <v>#NAME?</v>
      </c>
      <c r="AD15" s="16" t="e">
        <f t="shared" ca="1" si="20"/>
        <v>#NAME?</v>
      </c>
      <c r="AE15" s="16" t="e">
        <f t="shared" ca="1" si="21"/>
        <v>#NAME?</v>
      </c>
      <c r="AF15" s="16"/>
      <c r="AG15" s="16"/>
    </row>
    <row r="16" spans="1:33" x14ac:dyDescent="0.35">
      <c r="A16" s="2" t="s">
        <v>30</v>
      </c>
      <c r="B16" s="20" t="e">
        <f ca="1"/>
        <v>#NAME?</v>
      </c>
      <c r="C16" s="21" t="e">
        <f ca="1"/>
        <v>#NAME?</v>
      </c>
      <c r="D16" s="21" t="e">
        <f ca="1"/>
        <v>#NAME?</v>
      </c>
      <c r="E16" s="22" t="e">
        <f ca="1"/>
        <v>#NAME?</v>
      </c>
      <c r="AA16">
        <f>SUMPRODUCT(Y6:Y11,Z6:Z11)</f>
        <v>0.25011805389409564</v>
      </c>
    </row>
    <row r="18" spans="23:33" x14ac:dyDescent="0.35">
      <c r="W18" t="s">
        <v>31</v>
      </c>
    </row>
    <row r="19" spans="23:33" ht="15" thickBot="1" x14ac:dyDescent="0.4"/>
    <row r="20" spans="23:33" ht="15" thickTop="1" x14ac:dyDescent="0.35">
      <c r="W20" s="10"/>
      <c r="X20" s="10" t="s">
        <v>13</v>
      </c>
      <c r="Y20" s="10" t="s">
        <v>14</v>
      </c>
      <c r="Z20" s="10" t="s">
        <v>15</v>
      </c>
      <c r="AA20" s="10" t="s">
        <v>16</v>
      </c>
      <c r="AB20" s="10" t="s">
        <v>17</v>
      </c>
      <c r="AC20" s="10" t="s">
        <v>18</v>
      </c>
      <c r="AD20" s="10" t="s">
        <v>19</v>
      </c>
      <c r="AE20" s="10" t="s">
        <v>20</v>
      </c>
      <c r="AF20" s="10" t="s">
        <v>21</v>
      </c>
      <c r="AG20" s="10" t="s">
        <v>22</v>
      </c>
    </row>
    <row r="21" spans="23:33" x14ac:dyDescent="0.35">
      <c r="W21" t="str">
        <f t="array" ref="W21:W24">TRANSPOSE(L5:O5)</f>
        <v>Apple</v>
      </c>
      <c r="X21" t="e">
        <f ca="1">AD21+AE21</f>
        <v>#NAME?</v>
      </c>
      <c r="Y21">
        <f t="array" ref="Y21:Y24">TRANSPOSE(L12:O12)</f>
        <v>0.31506849315068491</v>
      </c>
      <c r="Z21">
        <f>SUMPRODUCT((L6:L11/L12-P6:P11)^2/P6:P11)</f>
        <v>0.13434157535478899</v>
      </c>
      <c r="AA21">
        <f>(Y21*Z21)/AA$26</f>
        <v>0.16922727910094992</v>
      </c>
      <c r="AB21" t="e">
        <f t="array" aca="1" ref="AB21:AC24" ca="1">CAColFactors(B4:E9)</f>
        <v>#NAME?</v>
      </c>
      <c r="AC21" t="e">
        <f ca="1"/>
        <v>#NAME?</v>
      </c>
      <c r="AD21" t="e">
        <f ca="1">AB21^2/Z21</f>
        <v>#NAME?</v>
      </c>
      <c r="AE21" t="e">
        <f ca="1">AC21^2/Z21</f>
        <v>#NAME?</v>
      </c>
      <c r="AF21" t="e">
        <f ca="1">Y21*AB21^2/S$6</f>
        <v>#NAME?</v>
      </c>
      <c r="AG21" t="e">
        <f ca="1">Y21*AC21^2/S$7</f>
        <v>#NAME?</v>
      </c>
    </row>
    <row r="22" spans="23:33" x14ac:dyDescent="0.35">
      <c r="W22" t="str">
        <v>Samsung</v>
      </c>
      <c r="X22" t="e">
        <f t="shared" ref="X22:X24" ca="1" si="22">AD22+AE22</f>
        <v>#NAME?</v>
      </c>
      <c r="Y22">
        <v>0.28614916286149161</v>
      </c>
      <c r="Z22">
        <f>SUMPRODUCT((M6:M11/M12-P6:P11)^2/P6:P11)</f>
        <v>0.14826828347892551</v>
      </c>
      <c r="AA22">
        <f t="shared" ref="AA22:AA24" si="23">(Y22*Z22)/AA$26</f>
        <v>0.1696272801417571</v>
      </c>
      <c r="AB22" t="e">
        <f ca="1"/>
        <v>#NAME?</v>
      </c>
      <c r="AC22" t="e">
        <f ca="1"/>
        <v>#NAME?</v>
      </c>
      <c r="AD22" t="e">
        <f t="shared" ref="AD22:AD24" ca="1" si="24">AB22^2/Z22</f>
        <v>#NAME?</v>
      </c>
      <c r="AE22" t="e">
        <f t="shared" ref="AE22:AE24" ca="1" si="25">AC22^2/Z22</f>
        <v>#NAME?</v>
      </c>
      <c r="AF22" t="e">
        <f t="shared" ref="AF22:AF24" ca="1" si="26">Y22*AB22^2/S$6</f>
        <v>#NAME?</v>
      </c>
      <c r="AG22" t="e">
        <f t="shared" ref="AG22:AG24" ca="1" si="27">Y22*AC22^2/S$7</f>
        <v>#NAME?</v>
      </c>
    </row>
    <row r="23" spans="23:33" x14ac:dyDescent="0.35">
      <c r="W23" t="str">
        <v>Nokia</v>
      </c>
      <c r="X23" t="e">
        <f t="shared" ca="1" si="22"/>
        <v>#NAME?</v>
      </c>
      <c r="Y23">
        <v>0.15525114155251141</v>
      </c>
      <c r="Z23">
        <f>SUMPRODUCT((N6:N11/N12-P6:P11)^2/P6:P11)</f>
        <v>0.94381770361020201</v>
      </c>
      <c r="AA23">
        <f t="shared" si="23"/>
        <v>0.58583846156501995</v>
      </c>
      <c r="AB23" t="e">
        <f ca="1"/>
        <v>#NAME?</v>
      </c>
      <c r="AC23" t="e">
        <f ca="1"/>
        <v>#NAME?</v>
      </c>
      <c r="AD23" t="e">
        <f t="shared" ca="1" si="24"/>
        <v>#NAME?</v>
      </c>
      <c r="AE23" t="e">
        <f t="shared" ca="1" si="25"/>
        <v>#NAME?</v>
      </c>
      <c r="AF23" t="e">
        <f t="shared" ca="1" si="26"/>
        <v>#NAME?</v>
      </c>
      <c r="AG23" t="e">
        <f t="shared" ca="1" si="27"/>
        <v>#NAME?</v>
      </c>
    </row>
    <row r="24" spans="23:33" x14ac:dyDescent="0.35">
      <c r="W24" s="16" t="str">
        <v>Huawei</v>
      </c>
      <c r="X24" s="16" t="e">
        <f t="shared" ca="1" si="22"/>
        <v>#NAME?</v>
      </c>
      <c r="Y24" s="16">
        <v>0.24353120243531201</v>
      </c>
      <c r="Z24" s="16">
        <f>SUMPRODUCT((O6:O11/O12-P6:P11)^2/P6:P11)</f>
        <v>7.7343826548130656E-2</v>
      </c>
      <c r="AA24" s="16">
        <f t="shared" si="23"/>
        <v>7.5306979192272958E-2</v>
      </c>
      <c r="AB24" s="16" t="e">
        <f ca="1"/>
        <v>#NAME?</v>
      </c>
      <c r="AC24" s="16" t="e">
        <f ca="1"/>
        <v>#NAME?</v>
      </c>
      <c r="AD24" s="16" t="e">
        <f t="shared" ca="1" si="24"/>
        <v>#NAME?</v>
      </c>
      <c r="AE24" s="16" t="e">
        <f t="shared" ca="1" si="25"/>
        <v>#NAME?</v>
      </c>
      <c r="AF24" s="16" t="e">
        <f t="shared" ca="1" si="26"/>
        <v>#NAME?</v>
      </c>
      <c r="AG24" s="16" t="e">
        <f t="shared" ca="1" si="27"/>
        <v>#NAME?</v>
      </c>
    </row>
    <row r="25" spans="23:33" x14ac:dyDescent="0.35">
      <c r="W25" s="26" t="str">
        <f t="array" ref="W25">TRANSPOSE(I3)</f>
        <v>NEW</v>
      </c>
      <c r="X25" s="26" t="e">
        <f ca="1">AD25+AE25</f>
        <v>#NAME?</v>
      </c>
      <c r="Y25" s="26"/>
      <c r="Z25" s="26">
        <f>SUMPRODUCT((I4:I9/SUM(I4:I9)-P6:P11)^2/P6:P11)</f>
        <v>3.5811057885421597E-2</v>
      </c>
      <c r="AA25" s="26"/>
      <c r="AB25" s="26" t="e">
        <f t="array" aca="1" ref="AB25:AC25" ca="1">CAColFactors(B4:E9,I4:I9)</f>
        <v>#NAME?</v>
      </c>
      <c r="AC25" s="26" t="e">
        <f ca="1"/>
        <v>#NAME?</v>
      </c>
      <c r="AD25" s="26" t="e">
        <f ca="1">AB25^2/Z25</f>
        <v>#NAME?</v>
      </c>
      <c r="AE25" s="26" t="e">
        <f ca="1">AC25^2/Z25</f>
        <v>#NAME?</v>
      </c>
      <c r="AF25" s="26"/>
      <c r="AG25" s="26"/>
    </row>
    <row r="26" spans="23:33" x14ac:dyDescent="0.35">
      <c r="AA26">
        <f>SUMPRODUCT(Y21:Y26,Z21:Z26)</f>
        <v>0.25011805389409564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1B3A8-BCAF-4BC4-92E0-61909EDABA1F}">
  <dimension ref="A1:AK26"/>
  <sheetViews>
    <sheetView workbookViewId="0"/>
  </sheetViews>
  <sheetFormatPr defaultRowHeight="14.5" x14ac:dyDescent="0.35"/>
  <cols>
    <col min="7" max="7" width="5.453125" customWidth="1"/>
    <col min="18" max="18" width="4.26953125" customWidth="1"/>
  </cols>
  <sheetData>
    <row r="1" spans="1:37" x14ac:dyDescent="0.35">
      <c r="A1" s="1" t="s">
        <v>0</v>
      </c>
      <c r="B1" s="1"/>
      <c r="C1" s="2"/>
      <c r="D1" s="2"/>
      <c r="E1" s="2"/>
      <c r="F1" s="2"/>
      <c r="K1" t="s">
        <v>0</v>
      </c>
    </row>
    <row r="2" spans="1:37" x14ac:dyDescent="0.35">
      <c r="A2" s="2"/>
      <c r="B2" s="2"/>
      <c r="C2" s="2"/>
      <c r="D2" s="2"/>
      <c r="E2" s="2"/>
      <c r="F2" s="2"/>
    </row>
    <row r="3" spans="1:37" x14ac:dyDescent="0.35">
      <c r="A3" s="2"/>
      <c r="B3" s="3" t="s">
        <v>1</v>
      </c>
      <c r="C3" s="3" t="s">
        <v>2</v>
      </c>
      <c r="D3" s="3" t="s">
        <v>3</v>
      </c>
      <c r="E3" s="3" t="s">
        <v>4</v>
      </c>
      <c r="F3" s="2"/>
      <c r="H3" s="2"/>
      <c r="I3" s="3" t="s">
        <v>33</v>
      </c>
      <c r="K3" t="s">
        <v>5</v>
      </c>
      <c r="R3" t="s">
        <v>6</v>
      </c>
      <c r="W3" t="s">
        <v>7</v>
      </c>
      <c r="AI3" t="s">
        <v>34</v>
      </c>
    </row>
    <row r="4" spans="1:37" ht="15" thickBot="1" x14ac:dyDescent="0.4">
      <c r="A4" s="2" t="s">
        <v>8</v>
      </c>
      <c r="B4" s="4">
        <v>36</v>
      </c>
      <c r="C4" s="5">
        <v>42</v>
      </c>
      <c r="D4" s="5">
        <v>7</v>
      </c>
      <c r="E4" s="6">
        <v>22</v>
      </c>
      <c r="F4" s="2">
        <f t="shared" ref="F4:F10" si="0">SUM(B4:E4)</f>
        <v>107</v>
      </c>
      <c r="H4" s="2" t="s">
        <v>8</v>
      </c>
      <c r="I4" s="23">
        <v>30</v>
      </c>
    </row>
    <row r="5" spans="1:37" ht="15" thickTop="1" x14ac:dyDescent="0.35">
      <c r="A5" s="2" t="s">
        <v>9</v>
      </c>
      <c r="B5" s="7">
        <v>3</v>
      </c>
      <c r="C5" s="2">
        <v>5</v>
      </c>
      <c r="D5" s="2">
        <v>43</v>
      </c>
      <c r="E5" s="8">
        <v>32</v>
      </c>
      <c r="F5" s="2">
        <f t="shared" si="0"/>
        <v>83</v>
      </c>
      <c r="H5" s="2" t="s">
        <v>9</v>
      </c>
      <c r="I5" s="24">
        <v>32</v>
      </c>
      <c r="L5" s="9" t="str">
        <f>B3</f>
        <v>Apple</v>
      </c>
      <c r="M5" s="9" t="str">
        <f t="shared" ref="M5:O5" si="1">C3</f>
        <v>Samsung</v>
      </c>
      <c r="N5" s="9" t="str">
        <f t="shared" si="1"/>
        <v>Nokia</v>
      </c>
      <c r="O5" s="9" t="str">
        <f t="shared" si="1"/>
        <v>Huawei</v>
      </c>
      <c r="S5" s="9" t="s">
        <v>10</v>
      </c>
      <c r="T5" s="9" t="s">
        <v>11</v>
      </c>
      <c r="U5" s="9" t="s">
        <v>12</v>
      </c>
      <c r="W5" s="10"/>
      <c r="X5" s="10" t="s">
        <v>13</v>
      </c>
      <c r="Y5" s="10" t="s">
        <v>14</v>
      </c>
      <c r="Z5" s="10" t="s">
        <v>15</v>
      </c>
      <c r="AA5" s="10" t="s">
        <v>16</v>
      </c>
      <c r="AB5" s="10" t="s">
        <v>17</v>
      </c>
      <c r="AC5" s="10" t="s">
        <v>18</v>
      </c>
      <c r="AD5" s="10" t="s">
        <v>19</v>
      </c>
      <c r="AE5" s="10" t="s">
        <v>20</v>
      </c>
      <c r="AF5" s="10" t="s">
        <v>21</v>
      </c>
      <c r="AG5" s="10" t="s">
        <v>22</v>
      </c>
      <c r="AI5" t="str">
        <f>W6</f>
        <v>screen</v>
      </c>
      <c r="AJ5" t="e">
        <f ca="1">AB6</f>
        <v>#NAME?</v>
      </c>
      <c r="AK5" t="e">
        <f ca="1">AC6</f>
        <v>#NAME?</v>
      </c>
    </row>
    <row r="6" spans="1:37" x14ac:dyDescent="0.35">
      <c r="A6" s="2" t="s">
        <v>23</v>
      </c>
      <c r="B6" s="7">
        <v>56</v>
      </c>
      <c r="C6" s="2">
        <v>29</v>
      </c>
      <c r="D6" s="2">
        <v>13</v>
      </c>
      <c r="E6" s="8">
        <v>35</v>
      </c>
      <c r="F6" s="2">
        <f t="shared" si="0"/>
        <v>133</v>
      </c>
      <c r="H6" s="2" t="s">
        <v>23</v>
      </c>
      <c r="I6" s="24">
        <v>30</v>
      </c>
      <c r="K6" t="str">
        <f>A4</f>
        <v>screen</v>
      </c>
      <c r="L6" s="11">
        <f>B4/$P$12</f>
        <v>5.4794520547945202E-2</v>
      </c>
      <c r="M6" s="12">
        <f t="shared" ref="M6:O11" si="2">C4/$P$12</f>
        <v>6.3926940639269403E-2</v>
      </c>
      <c r="N6" s="12">
        <f t="shared" si="2"/>
        <v>1.06544901065449E-2</v>
      </c>
      <c r="O6" s="13">
        <f t="shared" si="2"/>
        <v>3.3485540334855401E-2</v>
      </c>
      <c r="P6">
        <f>SUM(L6:O6)</f>
        <v>0.16286149162861491</v>
      </c>
      <c r="R6">
        <v>1</v>
      </c>
      <c r="S6" s="11" t="e">
        <f t="array" aca="1" ref="S6:S8" ca="1">CAEigen(B4:E9)</f>
        <v>#NAME?</v>
      </c>
      <c r="T6" s="12" t="e">
        <f ca="1">100*S6/S$9</f>
        <v>#NAME?</v>
      </c>
      <c r="U6" s="13" t="e">
        <f ca="1">T6</f>
        <v>#NAME?</v>
      </c>
      <c r="W6" t="str">
        <f>K6</f>
        <v>screen</v>
      </c>
      <c r="X6" t="e">
        <f ca="1">AD6+AE6</f>
        <v>#NAME?</v>
      </c>
      <c r="Y6">
        <f>P6</f>
        <v>0.16286149162861491</v>
      </c>
      <c r="Z6">
        <f>SUMPRODUCT((L6:O6/Y6-L$12:O$12)^2/L$12:O$12)</f>
        <v>9.8877716192090612E-2</v>
      </c>
      <c r="AA6">
        <f>(Y6*Z6)/AA$16</f>
        <v>6.4383086695105896E-2</v>
      </c>
      <c r="AB6" t="e">
        <f t="array" aca="1" ref="AB6:AC11" ca="1">CARowFactors(B4:E9)</f>
        <v>#NAME?</v>
      </c>
      <c r="AC6" t="e">
        <f ca="1"/>
        <v>#NAME?</v>
      </c>
      <c r="AD6" t="e">
        <f ca="1">AB6^2/Z6</f>
        <v>#NAME?</v>
      </c>
      <c r="AE6" t="e">
        <f ca="1">AC6^2/Z6</f>
        <v>#NAME?</v>
      </c>
      <c r="AF6" t="e">
        <f ca="1">Y6*AB6^2/S$6</f>
        <v>#NAME?</v>
      </c>
      <c r="AG6" t="e">
        <f ca="1">Y6*AC6^2/S$7</f>
        <v>#NAME?</v>
      </c>
      <c r="AI6" t="str">
        <f t="shared" ref="AI6:AI10" si="3">W7</f>
        <v>price</v>
      </c>
      <c r="AJ6" t="e">
        <f t="shared" ref="AJ6:AK10" ca="1" si="4">AB7</f>
        <v>#NAME?</v>
      </c>
      <c r="AK6" t="e">
        <f t="shared" ca="1" si="4"/>
        <v>#NAME?</v>
      </c>
    </row>
    <row r="7" spans="1:37" x14ac:dyDescent="0.35">
      <c r="A7" s="2" t="s">
        <v>24</v>
      </c>
      <c r="B7" s="7">
        <v>27</v>
      </c>
      <c r="C7" s="2">
        <v>31</v>
      </c>
      <c r="D7" s="2">
        <v>24</v>
      </c>
      <c r="E7" s="8">
        <v>17</v>
      </c>
      <c r="F7" s="2">
        <f t="shared" si="0"/>
        <v>99</v>
      </c>
      <c r="H7" s="2" t="s">
        <v>24</v>
      </c>
      <c r="I7" s="24">
        <v>30</v>
      </c>
      <c r="K7" t="str">
        <f t="shared" ref="K7:K11" si="5">A5</f>
        <v>price</v>
      </c>
      <c r="L7" s="14">
        <f t="shared" ref="L7:L11" si="6">B5/$P$12</f>
        <v>4.5662100456621002E-3</v>
      </c>
      <c r="M7">
        <f t="shared" si="2"/>
        <v>7.6103500761035003E-3</v>
      </c>
      <c r="N7">
        <f t="shared" si="2"/>
        <v>6.5449010654490103E-2</v>
      </c>
      <c r="O7" s="17">
        <f t="shared" si="2"/>
        <v>4.8706240487062402E-2</v>
      </c>
      <c r="P7">
        <f t="shared" ref="P7:P11" si="7">SUM(L7:O7)</f>
        <v>0.12633181126331811</v>
      </c>
      <c r="R7">
        <f>R6+1</f>
        <v>2</v>
      </c>
      <c r="S7" s="14" t="e">
        <f ca="1"/>
        <v>#NAME?</v>
      </c>
      <c r="T7" t="e">
        <f t="shared" ref="T7:T8" ca="1" si="8">100*S7/S$9</f>
        <v>#NAME?</v>
      </c>
      <c r="U7" s="17" t="e">
        <f ca="1">T7+U6</f>
        <v>#NAME?</v>
      </c>
      <c r="W7" t="str">
        <f t="shared" ref="W7:W11" si="9">K7</f>
        <v>price</v>
      </c>
      <c r="X7" t="e">
        <f t="shared" ref="X7:X11" ca="1" si="10">AD7+AE7</f>
        <v>#NAME?</v>
      </c>
      <c r="Y7">
        <f t="shared" ref="Y7:Y11" si="11">P7</f>
        <v>0.12633181126331811</v>
      </c>
      <c r="Z7">
        <f t="shared" ref="Z7:Z11" si="12">SUMPRODUCT((L7:O7/Y7-L$12:O$12)^2/L$12:O$12)</f>
        <v>1.3559976096364563</v>
      </c>
      <c r="AA7">
        <f t="shared" ref="AA7:AA11" si="13">(Y7*Z7)/AA$16</f>
        <v>0.68489911634542422</v>
      </c>
      <c r="AB7" t="e">
        <f ca="1"/>
        <v>#NAME?</v>
      </c>
      <c r="AC7" t="e">
        <f ca="1"/>
        <v>#NAME?</v>
      </c>
      <c r="AD7" t="e">
        <f t="shared" ref="AD7:AD11" ca="1" si="14">AB7^2/Z7</f>
        <v>#NAME?</v>
      </c>
      <c r="AE7" t="e">
        <f t="shared" ref="AE7:AE11" ca="1" si="15">AC7^2/Z7</f>
        <v>#NAME?</v>
      </c>
      <c r="AF7" t="e">
        <f t="shared" ref="AF7:AF11" ca="1" si="16">Y7*AB7^2/S$6</f>
        <v>#NAME?</v>
      </c>
      <c r="AG7" t="e">
        <f t="shared" ref="AG7:AG11" ca="1" si="17">Y7*AC7^2/S$7</f>
        <v>#NAME?</v>
      </c>
      <c r="AI7" t="str">
        <f t="shared" si="3"/>
        <v>design</v>
      </c>
      <c r="AJ7" t="e">
        <f t="shared" ca="1" si="4"/>
        <v>#NAME?</v>
      </c>
      <c r="AK7" t="e">
        <f t="shared" ca="1" si="4"/>
        <v>#NAME?</v>
      </c>
    </row>
    <row r="8" spans="1:37" x14ac:dyDescent="0.35">
      <c r="A8" s="2" t="s">
        <v>25</v>
      </c>
      <c r="B8" s="7">
        <v>48</v>
      </c>
      <c r="C8" s="2">
        <v>36</v>
      </c>
      <c r="D8" s="2">
        <v>8</v>
      </c>
      <c r="E8" s="8">
        <v>35</v>
      </c>
      <c r="F8" s="2">
        <f t="shared" si="0"/>
        <v>127</v>
      </c>
      <c r="H8" s="2" t="s">
        <v>25</v>
      </c>
      <c r="I8" s="24">
        <v>30</v>
      </c>
      <c r="K8" t="str">
        <f t="shared" si="5"/>
        <v>design</v>
      </c>
      <c r="L8" s="14">
        <f t="shared" si="6"/>
        <v>8.5235920852359204E-2</v>
      </c>
      <c r="M8">
        <f t="shared" si="2"/>
        <v>4.4140030441400302E-2</v>
      </c>
      <c r="N8">
        <f t="shared" si="2"/>
        <v>1.9786910197869101E-2</v>
      </c>
      <c r="O8" s="17">
        <f t="shared" si="2"/>
        <v>5.3272450532724502E-2</v>
      </c>
      <c r="P8">
        <f t="shared" si="7"/>
        <v>0.20243531202435311</v>
      </c>
      <c r="R8">
        <f>R7+1</f>
        <v>3</v>
      </c>
      <c r="S8" s="15" t="e">
        <f ca="1"/>
        <v>#NAME?</v>
      </c>
      <c r="T8" s="18" t="e">
        <f t="shared" ca="1" si="8"/>
        <v>#NAME?</v>
      </c>
      <c r="U8" s="19" t="e">
        <f ca="1">T8+U7</f>
        <v>#NAME?</v>
      </c>
      <c r="W8" t="str">
        <f t="shared" si="9"/>
        <v>design</v>
      </c>
      <c r="X8" t="e">
        <f t="shared" ca="1" si="10"/>
        <v>#NAME?</v>
      </c>
      <c r="Y8">
        <f t="shared" si="11"/>
        <v>0.20243531202435311</v>
      </c>
      <c r="Z8">
        <f t="shared" si="12"/>
        <v>7.4743228764877531E-2</v>
      </c>
      <c r="AA8">
        <f t="shared" si="13"/>
        <v>6.0494109086312413E-2</v>
      </c>
      <c r="AB8" t="e">
        <f ca="1"/>
        <v>#NAME?</v>
      </c>
      <c r="AC8" t="e">
        <f ca="1"/>
        <v>#NAME?</v>
      </c>
      <c r="AD8" t="e">
        <f t="shared" ca="1" si="14"/>
        <v>#NAME?</v>
      </c>
      <c r="AE8" t="e">
        <f t="shared" ca="1" si="15"/>
        <v>#NAME?</v>
      </c>
      <c r="AF8" t="e">
        <f t="shared" ca="1" si="16"/>
        <v>#NAME?</v>
      </c>
      <c r="AG8" t="e">
        <f t="shared" ca="1" si="17"/>
        <v>#NAME?</v>
      </c>
      <c r="AI8" t="str">
        <f t="shared" si="3"/>
        <v>battery</v>
      </c>
      <c r="AJ8" t="e">
        <f t="shared" ca="1" si="4"/>
        <v>#NAME?</v>
      </c>
      <c r="AK8" t="e">
        <f t="shared" ca="1" si="4"/>
        <v>#NAME?</v>
      </c>
    </row>
    <row r="9" spans="1:37" x14ac:dyDescent="0.35">
      <c r="A9" s="2" t="s">
        <v>26</v>
      </c>
      <c r="B9" s="20">
        <v>37</v>
      </c>
      <c r="C9" s="21">
        <v>45</v>
      </c>
      <c r="D9" s="21">
        <v>7</v>
      </c>
      <c r="E9" s="22">
        <v>19</v>
      </c>
      <c r="F9" s="2">
        <f t="shared" si="0"/>
        <v>108</v>
      </c>
      <c r="H9" s="2" t="s">
        <v>26</v>
      </c>
      <c r="I9" s="25">
        <v>26</v>
      </c>
      <c r="K9" t="str">
        <f t="shared" si="5"/>
        <v>battery</v>
      </c>
      <c r="L9" s="14">
        <f t="shared" si="6"/>
        <v>4.1095890410958902E-2</v>
      </c>
      <c r="M9">
        <f t="shared" si="2"/>
        <v>4.7184170471841702E-2</v>
      </c>
      <c r="N9">
        <f t="shared" si="2"/>
        <v>3.6529680365296802E-2</v>
      </c>
      <c r="O9" s="17">
        <f t="shared" si="2"/>
        <v>2.5875190258751901E-2</v>
      </c>
      <c r="P9">
        <f t="shared" si="7"/>
        <v>0.15068493150684931</v>
      </c>
      <c r="S9" t="e">
        <f ca="1">SUM(S6:S8)</f>
        <v>#NAME?</v>
      </c>
      <c r="W9" t="str">
        <f t="shared" si="9"/>
        <v>battery</v>
      </c>
      <c r="X9" t="e">
        <f t="shared" ca="1" si="10"/>
        <v>#NAME?</v>
      </c>
      <c r="Y9">
        <f t="shared" si="11"/>
        <v>0.15068493150684931</v>
      </c>
      <c r="Z9">
        <f t="shared" si="12"/>
        <v>7.8358820898563039E-2</v>
      </c>
      <c r="AA9">
        <f t="shared" si="13"/>
        <v>4.7207682037446776E-2</v>
      </c>
      <c r="AB9" t="e">
        <f ca="1"/>
        <v>#NAME?</v>
      </c>
      <c r="AC9" t="e">
        <f ca="1"/>
        <v>#NAME?</v>
      </c>
      <c r="AD9" t="e">
        <f t="shared" ca="1" si="14"/>
        <v>#NAME?</v>
      </c>
      <c r="AE9" t="e">
        <f t="shared" ca="1" si="15"/>
        <v>#NAME?</v>
      </c>
      <c r="AF9" t="e">
        <f t="shared" ca="1" si="16"/>
        <v>#NAME?</v>
      </c>
      <c r="AG9" t="e">
        <f t="shared" ca="1" si="17"/>
        <v>#NAME?</v>
      </c>
      <c r="AI9" t="str">
        <f t="shared" si="3"/>
        <v>software</v>
      </c>
      <c r="AJ9" t="e">
        <f t="shared" ca="1" si="4"/>
        <v>#NAME?</v>
      </c>
      <c r="AK9" t="e">
        <f t="shared" ca="1" si="4"/>
        <v>#NAME?</v>
      </c>
    </row>
    <row r="10" spans="1:37" x14ac:dyDescent="0.35">
      <c r="A10" s="2"/>
      <c r="B10" s="2">
        <f>SUM(B4:B9)</f>
        <v>207</v>
      </c>
      <c r="C10" s="2">
        <f>SUM(C4:C9)</f>
        <v>188</v>
      </c>
      <c r="D10" s="2">
        <f>SUM(D4:D9)</f>
        <v>102</v>
      </c>
      <c r="E10" s="2">
        <f>SUM(E4:E9)</f>
        <v>160</v>
      </c>
      <c r="F10" s="2">
        <f t="shared" si="0"/>
        <v>657</v>
      </c>
      <c r="H10" s="2"/>
      <c r="I10" s="3">
        <f>SUM(I4:I9)</f>
        <v>178</v>
      </c>
      <c r="K10" t="str">
        <f t="shared" si="5"/>
        <v>software</v>
      </c>
      <c r="L10" s="14">
        <f t="shared" si="6"/>
        <v>7.3059360730593603E-2</v>
      </c>
      <c r="M10">
        <f t="shared" si="2"/>
        <v>5.4794520547945202E-2</v>
      </c>
      <c r="N10">
        <f t="shared" si="2"/>
        <v>1.2176560121765601E-2</v>
      </c>
      <c r="O10" s="17">
        <f t="shared" si="2"/>
        <v>5.3272450532724502E-2</v>
      </c>
      <c r="P10">
        <f t="shared" si="7"/>
        <v>0.19330289193302891</v>
      </c>
      <c r="W10" t="str">
        <f t="shared" si="9"/>
        <v>software</v>
      </c>
      <c r="X10" t="e">
        <f t="shared" ca="1" si="10"/>
        <v>#NAME?</v>
      </c>
      <c r="Y10">
        <f t="shared" si="11"/>
        <v>0.19330289193302891</v>
      </c>
      <c r="Z10">
        <f t="shared" si="12"/>
        <v>7.1622145159047898E-2</v>
      </c>
      <c r="AA10">
        <f t="shared" si="13"/>
        <v>5.5352932625780234E-2</v>
      </c>
      <c r="AB10" t="e">
        <f ca="1"/>
        <v>#NAME?</v>
      </c>
      <c r="AC10" t="e">
        <f ca="1"/>
        <v>#NAME?</v>
      </c>
      <c r="AD10" t="e">
        <f t="shared" ca="1" si="14"/>
        <v>#NAME?</v>
      </c>
      <c r="AE10" t="e">
        <f t="shared" ca="1" si="15"/>
        <v>#NAME?</v>
      </c>
      <c r="AF10" t="e">
        <f t="shared" ca="1" si="16"/>
        <v>#NAME?</v>
      </c>
      <c r="AG10" t="e">
        <f t="shared" ca="1" si="17"/>
        <v>#NAME?</v>
      </c>
      <c r="AI10" t="str">
        <f t="shared" si="3"/>
        <v>camera</v>
      </c>
      <c r="AJ10" t="e">
        <f t="shared" ca="1" si="4"/>
        <v>#NAME?</v>
      </c>
      <c r="AK10" t="e">
        <f t="shared" ca="1" si="4"/>
        <v>#NAME?</v>
      </c>
    </row>
    <row r="11" spans="1:37" x14ac:dyDescent="0.35">
      <c r="K11" t="str">
        <f t="shared" si="5"/>
        <v>camera</v>
      </c>
      <c r="L11" s="15">
        <f t="shared" si="6"/>
        <v>5.6316590563165903E-2</v>
      </c>
      <c r="M11" s="18">
        <f t="shared" si="2"/>
        <v>6.8493150684931503E-2</v>
      </c>
      <c r="N11" s="18">
        <f t="shared" si="2"/>
        <v>1.06544901065449E-2</v>
      </c>
      <c r="O11" s="19">
        <f t="shared" si="2"/>
        <v>2.8919330289193301E-2</v>
      </c>
      <c r="P11">
        <f t="shared" si="7"/>
        <v>0.16438356164383561</v>
      </c>
      <c r="W11" s="16" t="str">
        <f t="shared" si="9"/>
        <v>camera</v>
      </c>
      <c r="X11" s="16" t="e">
        <f t="shared" ca="1" si="10"/>
        <v>#NAME?</v>
      </c>
      <c r="Y11" s="16">
        <f t="shared" si="11"/>
        <v>0.16438356164383561</v>
      </c>
      <c r="Z11" s="16">
        <f t="shared" si="12"/>
        <v>0.13338388005699747</v>
      </c>
      <c r="AA11" s="16">
        <f t="shared" si="13"/>
        <v>8.7663073209930387E-2</v>
      </c>
      <c r="AB11" s="16" t="e">
        <f ca="1"/>
        <v>#NAME?</v>
      </c>
      <c r="AC11" s="16" t="e">
        <f ca="1"/>
        <v>#NAME?</v>
      </c>
      <c r="AD11" s="16" t="e">
        <f t="shared" ca="1" si="14"/>
        <v>#NAME?</v>
      </c>
      <c r="AE11" s="16" t="e">
        <f t="shared" ca="1" si="15"/>
        <v>#NAME?</v>
      </c>
      <c r="AF11" s="16" t="e">
        <f t="shared" ca="1" si="16"/>
        <v>#NAME?</v>
      </c>
      <c r="AG11" s="16" t="e">
        <f t="shared" ca="1" si="17"/>
        <v>#NAME?</v>
      </c>
      <c r="AI11" t="str">
        <f>W21</f>
        <v>Apple</v>
      </c>
      <c r="AJ11" t="e">
        <f ca="1">AB21</f>
        <v>#NAME?</v>
      </c>
      <c r="AK11" t="e">
        <f ca="1">AC21</f>
        <v>#NAME?</v>
      </c>
    </row>
    <row r="12" spans="1:37" x14ac:dyDescent="0.35">
      <c r="A12" s="2"/>
      <c r="B12" s="3" t="s">
        <v>1</v>
      </c>
      <c r="C12" s="3" t="s">
        <v>2</v>
      </c>
      <c r="D12" s="3" t="s">
        <v>3</v>
      </c>
      <c r="E12" s="3" t="s">
        <v>4</v>
      </c>
      <c r="L12">
        <f>SUM(L6:L11)</f>
        <v>0.31506849315068491</v>
      </c>
      <c r="M12">
        <f t="shared" ref="M12:O12" si="18">SUM(M6:M11)</f>
        <v>0.28614916286149161</v>
      </c>
      <c r="N12">
        <f t="shared" si="18"/>
        <v>0.15525114155251141</v>
      </c>
      <c r="O12">
        <f t="shared" si="18"/>
        <v>0.24353120243531201</v>
      </c>
      <c r="P12">
        <f>SUM(B4:E9)</f>
        <v>657</v>
      </c>
      <c r="W12" t="str">
        <f>A13</f>
        <v>app</v>
      </c>
      <c r="X12" t="e">
        <f ca="1">AD12+AE12</f>
        <v>#NAME?</v>
      </c>
      <c r="Z12" t="e">
        <f ca="1">SUMPRODUCT((B13:E13/SUM(B13:E13)-L$12:O$12)^2/L$12:O$12)</f>
        <v>#NAME?</v>
      </c>
      <c r="AB12" t="e">
        <f t="array" aca="1" ref="AB12:AC15" ca="1">CARowFactors(B4:E9,B13:E16)</f>
        <v>#NAME?</v>
      </c>
      <c r="AC12" t="e">
        <f ca="1"/>
        <v>#NAME?</v>
      </c>
      <c r="AD12" t="e">
        <f ca="1">AB12^2/Z12</f>
        <v>#NAME?</v>
      </c>
      <c r="AE12" t="e">
        <f ca="1">AC12^2/Z12</f>
        <v>#NAME?</v>
      </c>
      <c r="AI12" t="str">
        <f t="shared" ref="AI12:AI14" si="19">W22</f>
        <v>Samsung</v>
      </c>
      <c r="AJ12" t="e">
        <f t="shared" ref="AJ12:AK14" ca="1" si="20">AB22</f>
        <v>#NAME?</v>
      </c>
      <c r="AK12" t="e">
        <f t="shared" ca="1" si="20"/>
        <v>#NAME?</v>
      </c>
    </row>
    <row r="13" spans="1:37" x14ac:dyDescent="0.35">
      <c r="A13" s="2" t="s">
        <v>27</v>
      </c>
      <c r="B13" s="4" t="e">
        <f t="array" aca="1" ref="B13:E16" ca="1">Identity()</f>
        <v>#NAME?</v>
      </c>
      <c r="C13" s="5" t="e">
        <f ca="1"/>
        <v>#NAME?</v>
      </c>
      <c r="D13" s="5" t="e">
        <f ca="1"/>
        <v>#NAME?</v>
      </c>
      <c r="E13" s="6" t="e">
        <f ca="1"/>
        <v>#NAME?</v>
      </c>
      <c r="W13" t="str">
        <f t="shared" ref="W13:W15" si="21">A14</f>
        <v>sam</v>
      </c>
      <c r="X13" t="e">
        <f t="shared" ref="X13:X15" ca="1" si="22">AD13+AE13</f>
        <v>#NAME?</v>
      </c>
      <c r="Z13" t="e">
        <f t="shared" ref="Z13:Z15" ca="1" si="23">SUMPRODUCT((B14:E14/SUM(B14:E14)-L$12:O$12)^2/L$12:O$12)</f>
        <v>#NAME?</v>
      </c>
      <c r="AB13" t="e">
        <f ca="1"/>
        <v>#NAME?</v>
      </c>
      <c r="AC13" t="e">
        <f ca="1"/>
        <v>#NAME?</v>
      </c>
      <c r="AD13" t="e">
        <f t="shared" ref="AD13:AD15" ca="1" si="24">AB13^2/Z13</f>
        <v>#NAME?</v>
      </c>
      <c r="AE13" t="e">
        <f t="shared" ref="AE13:AE15" ca="1" si="25">AC13^2/Z13</f>
        <v>#NAME?</v>
      </c>
      <c r="AI13" t="str">
        <f t="shared" si="19"/>
        <v>Nokia</v>
      </c>
      <c r="AJ13" t="e">
        <f t="shared" ca="1" si="20"/>
        <v>#NAME?</v>
      </c>
      <c r="AK13" t="e">
        <f t="shared" ca="1" si="20"/>
        <v>#NAME?</v>
      </c>
    </row>
    <row r="14" spans="1:37" x14ac:dyDescent="0.35">
      <c r="A14" s="2" t="s">
        <v>28</v>
      </c>
      <c r="B14" s="7" t="e">
        <f ca="1"/>
        <v>#NAME?</v>
      </c>
      <c r="C14" s="2" t="e">
        <f ca="1"/>
        <v>#NAME?</v>
      </c>
      <c r="D14" s="2" t="e">
        <f ca="1"/>
        <v>#NAME?</v>
      </c>
      <c r="E14" s="8" t="e">
        <f ca="1"/>
        <v>#NAME?</v>
      </c>
      <c r="W14" t="str">
        <f t="shared" si="21"/>
        <v>nok</v>
      </c>
      <c r="X14" t="e">
        <f t="shared" ca="1" si="22"/>
        <v>#NAME?</v>
      </c>
      <c r="Z14" t="e">
        <f t="shared" ca="1" si="23"/>
        <v>#NAME?</v>
      </c>
      <c r="AB14" t="e">
        <f ca="1"/>
        <v>#NAME?</v>
      </c>
      <c r="AC14" t="e">
        <f ca="1"/>
        <v>#NAME?</v>
      </c>
      <c r="AD14" t="e">
        <f t="shared" ca="1" si="24"/>
        <v>#NAME?</v>
      </c>
      <c r="AE14" t="e">
        <f t="shared" ca="1" si="25"/>
        <v>#NAME?</v>
      </c>
      <c r="AI14" t="str">
        <f t="shared" si="19"/>
        <v>Huawei</v>
      </c>
      <c r="AJ14" t="e">
        <f t="shared" ca="1" si="20"/>
        <v>#NAME?</v>
      </c>
      <c r="AK14" t="e">
        <f t="shared" ca="1" si="20"/>
        <v>#NAME?</v>
      </c>
    </row>
    <row r="15" spans="1:37" x14ac:dyDescent="0.35">
      <c r="A15" s="2" t="s">
        <v>29</v>
      </c>
      <c r="B15" s="7" t="e">
        <f ca="1"/>
        <v>#NAME?</v>
      </c>
      <c r="C15" s="2" t="e">
        <f ca="1"/>
        <v>#NAME?</v>
      </c>
      <c r="D15" s="2" t="e">
        <f ca="1"/>
        <v>#NAME?</v>
      </c>
      <c r="E15" s="8" t="e">
        <f ca="1"/>
        <v>#NAME?</v>
      </c>
      <c r="W15" s="16" t="str">
        <f t="shared" si="21"/>
        <v>hua</v>
      </c>
      <c r="X15" s="16" t="e">
        <f t="shared" ca="1" si="22"/>
        <v>#NAME?</v>
      </c>
      <c r="Y15" s="16"/>
      <c r="Z15" s="16" t="e">
        <f t="shared" ca="1" si="23"/>
        <v>#NAME?</v>
      </c>
      <c r="AA15" s="16"/>
      <c r="AB15" s="16" t="e">
        <f ca="1"/>
        <v>#NAME?</v>
      </c>
      <c r="AC15" s="16" t="e">
        <f ca="1"/>
        <v>#NAME?</v>
      </c>
      <c r="AD15" s="16" t="e">
        <f t="shared" ca="1" si="24"/>
        <v>#NAME?</v>
      </c>
      <c r="AE15" s="16" t="e">
        <f t="shared" ca="1" si="25"/>
        <v>#NAME?</v>
      </c>
      <c r="AF15" s="16"/>
      <c r="AG15" s="16"/>
    </row>
    <row r="16" spans="1:37" x14ac:dyDescent="0.35">
      <c r="A16" s="2" t="s">
        <v>30</v>
      </c>
      <c r="B16" s="20" t="e">
        <f ca="1"/>
        <v>#NAME?</v>
      </c>
      <c r="C16" s="21" t="e">
        <f ca="1"/>
        <v>#NAME?</v>
      </c>
      <c r="D16" s="21" t="e">
        <f ca="1"/>
        <v>#NAME?</v>
      </c>
      <c r="E16" s="22" t="e">
        <f ca="1"/>
        <v>#NAME?</v>
      </c>
      <c r="AA16">
        <f>SUMPRODUCT(Y6:Y11,Z6:Z11)</f>
        <v>0.25011805389409564</v>
      </c>
    </row>
    <row r="18" spans="23:33" x14ac:dyDescent="0.35">
      <c r="W18" t="s">
        <v>31</v>
      </c>
    </row>
    <row r="19" spans="23:33" ht="15" thickBot="1" x14ac:dyDescent="0.4"/>
    <row r="20" spans="23:33" ht="15" thickTop="1" x14ac:dyDescent="0.35">
      <c r="W20" s="10"/>
      <c r="X20" s="10" t="s">
        <v>13</v>
      </c>
      <c r="Y20" s="10" t="s">
        <v>14</v>
      </c>
      <c r="Z20" s="10" t="s">
        <v>15</v>
      </c>
      <c r="AA20" s="10" t="s">
        <v>16</v>
      </c>
      <c r="AB20" s="10" t="s">
        <v>17</v>
      </c>
      <c r="AC20" s="10" t="s">
        <v>18</v>
      </c>
      <c r="AD20" s="10" t="s">
        <v>19</v>
      </c>
      <c r="AE20" s="10" t="s">
        <v>20</v>
      </c>
      <c r="AF20" s="10" t="s">
        <v>21</v>
      </c>
      <c r="AG20" s="10" t="s">
        <v>22</v>
      </c>
    </row>
    <row r="21" spans="23:33" x14ac:dyDescent="0.35">
      <c r="W21" t="str">
        <f t="array" ref="W21:W24">TRANSPOSE(L5:O5)</f>
        <v>Apple</v>
      </c>
      <c r="X21" t="e">
        <f ca="1">AD21+AE21</f>
        <v>#NAME?</v>
      </c>
      <c r="Y21">
        <f t="array" ref="Y21:Y24">TRANSPOSE(L12:O12)</f>
        <v>0.31506849315068491</v>
      </c>
      <c r="Z21">
        <f>SUMPRODUCT((L6:L11/L12-P6:P11)^2/P6:P11)</f>
        <v>0.13434157535478899</v>
      </c>
      <c r="AA21">
        <f>(Y21*Z21)/AA$26</f>
        <v>0.16922727910094992</v>
      </c>
      <c r="AB21" t="e">
        <f t="array" aca="1" ref="AB21:AC24" ca="1">CAColFactors(B4:E9)</f>
        <v>#NAME?</v>
      </c>
      <c r="AC21" t="e">
        <f ca="1"/>
        <v>#NAME?</v>
      </c>
      <c r="AD21" t="e">
        <f ca="1">AB21^2/Z21</f>
        <v>#NAME?</v>
      </c>
      <c r="AE21" t="e">
        <f ca="1">AC21^2/Z21</f>
        <v>#NAME?</v>
      </c>
      <c r="AF21" t="e">
        <f ca="1">Y21*AB21^2/S$6</f>
        <v>#NAME?</v>
      </c>
      <c r="AG21" t="e">
        <f ca="1">Y21*AC21^2/S$7</f>
        <v>#NAME?</v>
      </c>
    </row>
    <row r="22" spans="23:33" x14ac:dyDescent="0.35">
      <c r="W22" t="str">
        <v>Samsung</v>
      </c>
      <c r="X22" t="e">
        <f t="shared" ref="X22:X24" ca="1" si="26">AD22+AE22</f>
        <v>#NAME?</v>
      </c>
      <c r="Y22">
        <v>0.28614916286149161</v>
      </c>
      <c r="Z22">
        <f>SUMPRODUCT((M6:M11/M12-P6:P11)^2/P6:P11)</f>
        <v>0.14826828347892551</v>
      </c>
      <c r="AA22">
        <f t="shared" ref="AA22:AA24" si="27">(Y22*Z22)/AA$26</f>
        <v>0.1696272801417571</v>
      </c>
      <c r="AB22" t="e">
        <f ca="1"/>
        <v>#NAME?</v>
      </c>
      <c r="AC22" t="e">
        <f ca="1"/>
        <v>#NAME?</v>
      </c>
      <c r="AD22" t="e">
        <f t="shared" ref="AD22:AD24" ca="1" si="28">AB22^2/Z22</f>
        <v>#NAME?</v>
      </c>
      <c r="AE22" t="e">
        <f t="shared" ref="AE22:AE24" ca="1" si="29">AC22^2/Z22</f>
        <v>#NAME?</v>
      </c>
      <c r="AF22" t="e">
        <f t="shared" ref="AF22:AF24" ca="1" si="30">Y22*AB22^2/S$6</f>
        <v>#NAME?</v>
      </c>
      <c r="AG22" t="e">
        <f t="shared" ref="AG22:AG24" ca="1" si="31">Y22*AC22^2/S$7</f>
        <v>#NAME?</v>
      </c>
    </row>
    <row r="23" spans="23:33" x14ac:dyDescent="0.35">
      <c r="W23" t="str">
        <v>Nokia</v>
      </c>
      <c r="X23" t="e">
        <f t="shared" ca="1" si="26"/>
        <v>#NAME?</v>
      </c>
      <c r="Y23">
        <v>0.15525114155251141</v>
      </c>
      <c r="Z23">
        <f>SUMPRODUCT((N6:N11/N12-P6:P11)^2/P6:P11)</f>
        <v>0.94381770361020201</v>
      </c>
      <c r="AA23">
        <f t="shared" si="27"/>
        <v>0.58583846156501995</v>
      </c>
      <c r="AB23" t="e">
        <f ca="1"/>
        <v>#NAME?</v>
      </c>
      <c r="AC23" t="e">
        <f ca="1"/>
        <v>#NAME?</v>
      </c>
      <c r="AD23" t="e">
        <f t="shared" ca="1" si="28"/>
        <v>#NAME?</v>
      </c>
      <c r="AE23" t="e">
        <f t="shared" ca="1" si="29"/>
        <v>#NAME?</v>
      </c>
      <c r="AF23" t="e">
        <f t="shared" ca="1" si="30"/>
        <v>#NAME?</v>
      </c>
      <c r="AG23" t="e">
        <f t="shared" ca="1" si="31"/>
        <v>#NAME?</v>
      </c>
    </row>
    <row r="24" spans="23:33" x14ac:dyDescent="0.35">
      <c r="W24" s="16" t="str">
        <v>Huawei</v>
      </c>
      <c r="X24" s="16" t="e">
        <f t="shared" ca="1" si="26"/>
        <v>#NAME?</v>
      </c>
      <c r="Y24" s="16">
        <v>0.24353120243531201</v>
      </c>
      <c r="Z24" s="16">
        <f>SUMPRODUCT((O6:O11/O12-P6:P11)^2/P6:P11)</f>
        <v>7.7343826548130656E-2</v>
      </c>
      <c r="AA24" s="16">
        <f t="shared" si="27"/>
        <v>7.5306979192272958E-2</v>
      </c>
      <c r="AB24" s="16" t="e">
        <f ca="1"/>
        <v>#NAME?</v>
      </c>
      <c r="AC24" s="16" t="e">
        <f ca="1"/>
        <v>#NAME?</v>
      </c>
      <c r="AD24" s="16" t="e">
        <f t="shared" ca="1" si="28"/>
        <v>#NAME?</v>
      </c>
      <c r="AE24" s="16" t="e">
        <f t="shared" ca="1" si="29"/>
        <v>#NAME?</v>
      </c>
      <c r="AF24" s="16" t="e">
        <f t="shared" ca="1" si="30"/>
        <v>#NAME?</v>
      </c>
      <c r="AG24" s="16" t="e">
        <f t="shared" ca="1" si="31"/>
        <v>#NAME?</v>
      </c>
    </row>
    <row r="25" spans="23:33" x14ac:dyDescent="0.35">
      <c r="W25" s="26" t="str">
        <f t="array" ref="W25">TRANSPOSE(I3)</f>
        <v>New</v>
      </c>
      <c r="X25" s="26" t="e">
        <f ca="1">AD25+AE25</f>
        <v>#NAME?</v>
      </c>
      <c r="Y25" s="26"/>
      <c r="Z25" s="26">
        <f>SUMPRODUCT((I4:I9/SUM(I4:I9)-P6:P11)^2/P6:P11)</f>
        <v>3.5811057885421597E-2</v>
      </c>
      <c r="AA25" s="26"/>
      <c r="AB25" s="26" t="e">
        <f t="array" aca="1" ref="AB25:AC25" ca="1">CAColFactors(B4:E9,I4:I9)</f>
        <v>#NAME?</v>
      </c>
      <c r="AC25" s="26" t="e">
        <f ca="1"/>
        <v>#NAME?</v>
      </c>
      <c r="AD25" s="26" t="e">
        <f ca="1">AB25^2/Z25</f>
        <v>#NAME?</v>
      </c>
      <c r="AE25" s="26" t="e">
        <f ca="1">AC25^2/Z25</f>
        <v>#NAME?</v>
      </c>
      <c r="AF25" s="26"/>
      <c r="AG25" s="26"/>
    </row>
    <row r="26" spans="23:33" x14ac:dyDescent="0.35">
      <c r="AA26">
        <f>SUMPRODUCT(Y21:Y26,Z21:Z26)</f>
        <v>0.25011805389409564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Title</vt:lpstr>
      <vt:lpstr>CA 2</vt:lpstr>
      <vt:lpstr>CA 3</vt:lpstr>
      <vt:lpstr>CA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2025-10-28T16:29:24Z</dcterms:created>
  <dcterms:modified xsi:type="dcterms:W3CDTF">2025-10-28T16:31:36Z</dcterms:modified>
</cp:coreProperties>
</file>