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A1809192-1D0D-49AB-B5F2-8C242AA2570E}" xr6:coauthVersionLast="47" xr6:coauthVersionMax="47" xr10:uidLastSave="{AA0188B8-0676-4755-94B9-2A4BABD7F5B1}"/>
  <bookViews>
    <workbookView xWindow="-110" yWindow="-110" windowWidth="19420" windowHeight="10300" xr2:uid="{64DB2B6A-69F0-4CB0-B605-AC3AEE0E7BCB}"/>
  </bookViews>
  <sheets>
    <sheet name="Title" sheetId="2" r:id="rId1"/>
    <sheet name="Example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R14" i="1"/>
  <c r="O17" i="1"/>
  <c r="N17" i="1"/>
  <c r="I17" i="1"/>
  <c r="M16" i="1"/>
  <c r="L16" i="1"/>
  <c r="K16" i="1"/>
  <c r="J16" i="1"/>
  <c r="I16" i="1"/>
  <c r="K15" i="1"/>
  <c r="O14" i="1"/>
  <c r="N14" i="1"/>
  <c r="M14" i="1"/>
  <c r="L14" i="1"/>
  <c r="K14" i="1"/>
  <c r="J13" i="1"/>
  <c r="I13" i="1"/>
  <c r="O12" i="1"/>
  <c r="N12" i="1"/>
  <c r="M12" i="1"/>
  <c r="I12" i="1" a="1"/>
  <c r="M17" i="1" s="1"/>
  <c r="O8" i="1"/>
  <c r="N8" i="1"/>
  <c r="M8" i="1"/>
  <c r="L8" i="1"/>
  <c r="K8" i="1"/>
  <c r="J8" i="1"/>
  <c r="N7" i="1"/>
  <c r="M7" i="1"/>
  <c r="L7" i="1"/>
  <c r="K7" i="1"/>
  <c r="J7" i="1"/>
  <c r="I7" i="1"/>
  <c r="O6" i="1"/>
  <c r="N6" i="1"/>
  <c r="M6" i="1"/>
  <c r="L6" i="1"/>
  <c r="I6" i="1"/>
  <c r="O5" i="1"/>
  <c r="N5" i="1"/>
  <c r="M5" i="1"/>
  <c r="L5" i="1"/>
  <c r="K5" i="1"/>
  <c r="J5" i="1"/>
  <c r="I5" i="1"/>
  <c r="O4" i="1"/>
  <c r="N4" i="1"/>
  <c r="K4" i="1"/>
  <c r="J4" i="1"/>
  <c r="I4" i="1"/>
  <c r="O3" i="1"/>
  <c r="N3" i="1"/>
  <c r="M3" i="1"/>
  <c r="L3" i="1"/>
  <c r="K3" i="1"/>
  <c r="J3" i="1"/>
  <c r="I3" i="1"/>
  <c r="I3" i="1" a="1"/>
  <c r="I8" i="1" s="1"/>
  <c r="R21" i="1"/>
  <c r="AB15" i="1"/>
  <c r="AB14" i="1"/>
  <c r="W14" i="1"/>
  <c r="V14" i="1"/>
  <c r="AB13" i="1"/>
  <c r="AB12" i="1"/>
  <c r="AB11" i="1"/>
  <c r="AB10" i="1"/>
  <c r="AB9" i="1"/>
  <c r="AB8" i="1"/>
  <c r="AB7" i="1"/>
  <c r="R7" i="1"/>
  <c r="AB6" i="1"/>
  <c r="AB5" i="1"/>
  <c r="AB4" i="1"/>
  <c r="AB16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3" i="1"/>
  <c r="K13" i="1" l="1"/>
  <c r="I15" i="1"/>
  <c r="N16" i="1"/>
  <c r="L13" i="1"/>
  <c r="J15" i="1"/>
  <c r="O16" i="1"/>
  <c r="J17" i="1"/>
  <c r="J12" i="1"/>
  <c r="O13" i="1"/>
  <c r="M15" i="1"/>
  <c r="K17" i="1"/>
  <c r="M13" i="1"/>
  <c r="I12" i="1"/>
  <c r="N13" i="1"/>
  <c r="L4" i="1"/>
  <c r="J6" i="1"/>
  <c r="O7" i="1"/>
  <c r="K12" i="1"/>
  <c r="I14" i="1"/>
  <c r="N15" i="1"/>
  <c r="L17" i="1"/>
  <c r="L15" i="1"/>
  <c r="M4" i="1"/>
  <c r="K6" i="1"/>
  <c r="L12" i="1"/>
  <c r="J14" i="1"/>
  <c r="O15" i="1"/>
  <c r="AC13" i="1"/>
  <c r="AK13" i="1" s="1"/>
  <c r="X14" i="1"/>
  <c r="AC14" i="1"/>
  <c r="AK14" i="1" s="1"/>
  <c r="AC5" i="1" l="1"/>
  <c r="AK5" i="1" s="1"/>
  <c r="AC9" i="1"/>
  <c r="AK9" i="1" s="1"/>
  <c r="R8" i="1"/>
  <c r="V15" i="1" s="1"/>
  <c r="W15" i="1" s="1"/>
  <c r="X15" i="1" s="1"/>
  <c r="X16" i="1" s="1"/>
  <c r="K10" i="1"/>
  <c r="AD14" i="1"/>
  <c r="AF14" i="1" s="1"/>
  <c r="AC6" i="1"/>
  <c r="AC10" i="1"/>
  <c r="AC15" i="1"/>
  <c r="AC8" i="1"/>
  <c r="AC7" i="1"/>
  <c r="AC12" i="1"/>
  <c r="AC11" i="1"/>
  <c r="AC4" i="1"/>
  <c r="AD13" i="1"/>
  <c r="AF13" i="1" s="1"/>
  <c r="R17" i="1"/>
  <c r="AI16" i="1"/>
  <c r="AD5" i="1"/>
  <c r="AE13" i="1"/>
  <c r="AD9" i="1"/>
  <c r="R9" i="1"/>
  <c r="R18" i="1" l="1"/>
  <c r="AC16" i="1"/>
  <c r="R13" i="1" s="1"/>
  <c r="R16" i="1" s="1"/>
  <c r="AI4" i="1" a="1"/>
  <c r="U4" i="1" a="1"/>
  <c r="AK4" i="1"/>
  <c r="AE14" i="1"/>
  <c r="AD4" i="1"/>
  <c r="AF4" i="1" s="1"/>
  <c r="AK11" i="1"/>
  <c r="AD11" i="1"/>
  <c r="AK12" i="1"/>
  <c r="AD12" i="1"/>
  <c r="AK7" i="1"/>
  <c r="AD7" i="1"/>
  <c r="AK8" i="1"/>
  <c r="AD8" i="1"/>
  <c r="AK15" i="1"/>
  <c r="AD15" i="1"/>
  <c r="AK10" i="1"/>
  <c r="AD10" i="1"/>
  <c r="AK6" i="1"/>
  <c r="AD6" i="1"/>
  <c r="AF9" i="1"/>
  <c r="AE9" i="1"/>
  <c r="AE5" i="1"/>
  <c r="AF5" i="1"/>
  <c r="AL6" i="1" l="1" a="1"/>
  <c r="AL6" i="1" s="1"/>
  <c r="AL11" i="1" a="1"/>
  <c r="AL11" i="1" s="1"/>
  <c r="AL10" i="1" a="1"/>
  <c r="AL10" i="1" s="1"/>
  <c r="AL4" i="1" a="1"/>
  <c r="AL4" i="1" s="1"/>
  <c r="AN4" i="1" s="1"/>
  <c r="V7" i="1"/>
  <c r="Y4" i="1"/>
  <c r="Y7" i="1"/>
  <c r="U7" i="1"/>
  <c r="X4" i="1"/>
  <c r="X6" i="1"/>
  <c r="V4" i="1"/>
  <c r="Y8" i="1"/>
  <c r="W6" i="1"/>
  <c r="U4" i="1"/>
  <c r="U8" i="1"/>
  <c r="X5" i="1"/>
  <c r="X7" i="1"/>
  <c r="V5" i="1"/>
  <c r="W7" i="1"/>
  <c r="U5" i="1"/>
  <c r="Y6" i="1"/>
  <c r="W4" i="1"/>
  <c r="W5" i="1"/>
  <c r="X8" i="1"/>
  <c r="V6" i="1"/>
  <c r="W8" i="1"/>
  <c r="U6" i="1"/>
  <c r="V8" i="1"/>
  <c r="Y5" i="1"/>
  <c r="AL8" i="1" a="1"/>
  <c r="AL8" i="1" s="1"/>
  <c r="AD16" i="1"/>
  <c r="AL15" i="1" a="1"/>
  <c r="AL15" i="1" s="1"/>
  <c r="AI12" i="1"/>
  <c r="AJ12" i="1" s="1"/>
  <c r="AI11" i="1"/>
  <c r="AJ11" i="1" s="1"/>
  <c r="AI9" i="1"/>
  <c r="AJ9" i="1" s="1"/>
  <c r="AI8" i="1"/>
  <c r="AJ8" i="1" s="1"/>
  <c r="AI4" i="1"/>
  <c r="AJ4" i="1" s="1"/>
  <c r="AI15" i="1"/>
  <c r="AI14" i="1"/>
  <c r="AJ14" i="1" s="1"/>
  <c r="AI13" i="1"/>
  <c r="AJ13" i="1" s="1"/>
  <c r="AI10" i="1"/>
  <c r="AJ10" i="1" s="1"/>
  <c r="AI7" i="1"/>
  <c r="AJ7" i="1" s="1"/>
  <c r="AI6" i="1"/>
  <c r="AJ6" i="1" s="1"/>
  <c r="AI5" i="1"/>
  <c r="AJ5" i="1" s="1"/>
  <c r="AL7" i="1" a="1"/>
  <c r="AL7" i="1" s="1"/>
  <c r="AE4" i="1"/>
  <c r="R4" i="1" s="1"/>
  <c r="AE15" i="1"/>
  <c r="AF15" i="1"/>
  <c r="AE8" i="1"/>
  <c r="AF8" i="1"/>
  <c r="AH8" i="1" s="1"/>
  <c r="AF7" i="1"/>
  <c r="AE7" i="1"/>
  <c r="AF12" i="1"/>
  <c r="AE12" i="1"/>
  <c r="AF6" i="1"/>
  <c r="AH6" i="1" s="1"/>
  <c r="AE6" i="1"/>
  <c r="AG6" i="1" s="1"/>
  <c r="AF11" i="1"/>
  <c r="AE11" i="1"/>
  <c r="AG11" i="1" s="1"/>
  <c r="AF10" i="1"/>
  <c r="AE10" i="1"/>
  <c r="AG10" i="1" s="1"/>
  <c r="AH4" i="1"/>
  <c r="R5" i="1"/>
  <c r="S5" i="1" s="1"/>
  <c r="AJ15" i="1"/>
  <c r="AH15" i="1"/>
  <c r="AG8" i="1"/>
  <c r="AH14" i="1"/>
  <c r="AG14" i="1"/>
  <c r="AH13" i="1"/>
  <c r="AG9" i="1"/>
  <c r="AG13" i="1"/>
  <c r="AH9" i="1"/>
  <c r="AG12" i="1" l="1"/>
  <c r="AH12" i="1"/>
  <c r="AH7" i="1"/>
  <c r="AG7" i="1"/>
  <c r="AM4" i="1"/>
  <c r="AH11" i="1"/>
  <c r="AG5" i="1"/>
  <c r="Z4" i="1" a="1"/>
  <c r="AL14" i="1" a="1"/>
  <c r="AL14" i="1" s="1"/>
  <c r="AN14" i="1" s="1"/>
  <c r="AL13" i="1" a="1"/>
  <c r="AL13" i="1" s="1"/>
  <c r="AN13" i="1" s="1"/>
  <c r="AL5" i="1" a="1"/>
  <c r="AL5" i="1" s="1"/>
  <c r="AM5" i="1" s="1"/>
  <c r="AL9" i="1" a="1"/>
  <c r="AL9" i="1" s="1"/>
  <c r="AM9" i="1" s="1"/>
  <c r="AH5" i="1"/>
  <c r="AH10" i="1"/>
  <c r="AG15" i="1"/>
  <c r="AL12" i="1" a="1"/>
  <c r="AL12" i="1" s="1"/>
  <c r="AM12" i="1" s="1"/>
  <c r="AG4" i="1"/>
  <c r="R10" i="1"/>
  <c r="R11" i="1" s="1"/>
  <c r="S4" i="1"/>
  <c r="AN5" i="1"/>
  <c r="AN8" i="1"/>
  <c r="AM8" i="1"/>
  <c r="AN10" i="1"/>
  <c r="AM10" i="1"/>
  <c r="AM7" i="1"/>
  <c r="AN7" i="1"/>
  <c r="AN15" i="1"/>
  <c r="AM15" i="1"/>
  <c r="AM6" i="1"/>
  <c r="AN6" i="1"/>
  <c r="AN11" i="1"/>
  <c r="AM11" i="1"/>
  <c r="Z6" i="1" l="1"/>
  <c r="Z5" i="1"/>
  <c r="Z8" i="1"/>
  <c r="Z7" i="1"/>
  <c r="Z4" i="1"/>
  <c r="AN9" i="1"/>
  <c r="AM13" i="1"/>
  <c r="AM14" i="1"/>
  <c r="AN12" i="1"/>
</calcChain>
</file>

<file path=xl/sharedStrings.xml><?xml version="1.0" encoding="utf-8"?>
<sst xmlns="http://schemas.openxmlformats.org/spreadsheetml/2006/main" count="53" uniqueCount="52">
  <si>
    <t>Survived</t>
  </si>
  <si>
    <t>Cases</t>
  </si>
  <si>
    <t>Age</t>
  </si>
  <si>
    <t>Sex</t>
  </si>
  <si>
    <t>Class2</t>
  </si>
  <si>
    <t>Class3</t>
  </si>
  <si>
    <t>Poisson Regression</t>
  </si>
  <si>
    <t>Goodness of Fit</t>
  </si>
  <si>
    <t>Residuals</t>
  </si>
  <si>
    <t>Predictions</t>
  </si>
  <si>
    <t>chi-sq</t>
  </si>
  <si>
    <t>p-value</t>
  </si>
  <si>
    <t>Covariance Matrix</t>
  </si>
  <si>
    <t>Converge</t>
  </si>
  <si>
    <t>y</t>
  </si>
  <si>
    <t>mu</t>
  </si>
  <si>
    <t>r</t>
  </si>
  <si>
    <t>p</t>
  </si>
  <si>
    <t>d</t>
  </si>
  <si>
    <t>sp</t>
  </si>
  <si>
    <t>sd</t>
  </si>
  <si>
    <t>h</t>
  </si>
  <si>
    <t>pred</t>
  </si>
  <si>
    <t>s.e.</t>
  </si>
  <si>
    <t>lower</t>
  </si>
  <si>
    <t>upper</t>
  </si>
  <si>
    <t>Pearson</t>
  </si>
  <si>
    <t>G-square</t>
  </si>
  <si>
    <t>n</t>
  </si>
  <si>
    <t>k</t>
  </si>
  <si>
    <t>df</t>
  </si>
  <si>
    <t>With phi correction</t>
  </si>
  <si>
    <t>phi</t>
  </si>
  <si>
    <t>iter</t>
  </si>
  <si>
    <t>sqrt phi</t>
  </si>
  <si>
    <t>LL min</t>
  </si>
  <si>
    <t>Poisson</t>
  </si>
  <si>
    <t>NegBin</t>
  </si>
  <si>
    <t>Diff</t>
  </si>
  <si>
    <t>LL fit</t>
  </si>
  <si>
    <t>LL</t>
  </si>
  <si>
    <t>LL max</t>
  </si>
  <si>
    <t>params</t>
  </si>
  <si>
    <t>R-square</t>
  </si>
  <si>
    <t>AIC</t>
  </si>
  <si>
    <t>BIC</t>
  </si>
  <si>
    <t>alpha</t>
  </si>
  <si>
    <t>crit</t>
  </si>
  <si>
    <t>Real Statistics Using Excel</t>
  </si>
  <si>
    <t>Updated</t>
  </si>
  <si>
    <t>Copyright © 2013 - 2025 Charles Zaiontz</t>
  </si>
  <si>
    <t>Comparing Poisson and Negative Binomial Regression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</si>
</sst>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l%209.6%20examples%209%20Sept%202025.xlsx" TargetMode="External"/><Relationship Id="rId1" Type="http://schemas.openxmlformats.org/officeDocument/2006/relationships/externalLinkPath" Target="/38f5cd2f1f925cfd/Documenti/A%20Real%20Statistics%202020/Examples/Rel%209.6%20examples%209%20Sept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B Solver"/>
      <sheetName val="Cov"/>
      <sheetName val="SE Alpha"/>
      <sheetName val="NB Tool Solver"/>
      <sheetName val="NB Tool"/>
      <sheetName val="Neg Binom Alpha"/>
      <sheetName val="NegBinom Pred"/>
      <sheetName val="Poisson"/>
      <sheetName val="Homicide"/>
      <sheetName val="ZTP"/>
      <sheetName val="ZTP a"/>
      <sheetName val="Fishing"/>
      <sheetName val="ZIP"/>
      <sheetName val="ZIP a"/>
      <sheetName val="ZIP b"/>
      <sheetName val="ZIP c"/>
      <sheetName val="ZIP d"/>
      <sheetName val="ZIP e"/>
      <sheetName val="ZIP Pred"/>
      <sheetName val="ZIP Prob"/>
      <sheetName val="Vuong"/>
      <sheetName val="Vuong 1"/>
    </sheetNames>
    <sheetDataSet>
      <sheetData sheetId="0"/>
      <sheetData sheetId="1"/>
      <sheetData sheetId="2"/>
      <sheetData sheetId="3"/>
      <sheetData sheetId="4">
        <row r="14">
          <cell r="R14">
            <v>-43.71682842380627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92F0-441E-43E9-B1C8-57CD52A2F5A8}"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48</v>
      </c>
    </row>
    <row r="2" spans="1:13" x14ac:dyDescent="0.35">
      <c r="A2" t="s">
        <v>51</v>
      </c>
    </row>
    <row r="4" spans="1:13" x14ac:dyDescent="0.35">
      <c r="A4" t="s">
        <v>49</v>
      </c>
      <c r="B4" s="21">
        <v>45924</v>
      </c>
    </row>
    <row r="6" spans="1:13" x14ac:dyDescent="0.35">
      <c r="A6" s="22" t="s">
        <v>50</v>
      </c>
    </row>
    <row r="10" spans="1:13" ht="18.5" x14ac:dyDescent="0.45">
      <c r="M1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A535-AD73-4F89-B5DC-462A5918E05D}">
  <dimension ref="A1:AN21"/>
  <sheetViews>
    <sheetView workbookViewId="0"/>
  </sheetViews>
  <sheetFormatPr defaultRowHeight="14.5" x14ac:dyDescent="0.35"/>
  <cols>
    <col min="1" max="1" width="3.54296875" customWidth="1"/>
    <col min="16" max="16" width="4.1796875" customWidth="1"/>
  </cols>
  <sheetData>
    <row r="1" spans="1:40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I1" t="s">
        <v>6</v>
      </c>
      <c r="Q1" t="s">
        <v>7</v>
      </c>
      <c r="AB1" t="s">
        <v>8</v>
      </c>
      <c r="AK1" t="s">
        <v>9</v>
      </c>
    </row>
    <row r="2" spans="1:40" x14ac:dyDescent="0.35">
      <c r="A2">
        <v>1</v>
      </c>
      <c r="B2">
        <v>14</v>
      </c>
      <c r="C2">
        <v>31</v>
      </c>
      <c r="D2">
        <v>0</v>
      </c>
      <c r="E2">
        <v>0</v>
      </c>
      <c r="F2">
        <v>0</v>
      </c>
      <c r="G2">
        <v>1</v>
      </c>
    </row>
    <row r="3" spans="1:40" x14ac:dyDescent="0.35">
      <c r="A3">
        <f>A2+1</f>
        <v>2</v>
      </c>
      <c r="B3">
        <v>13</v>
      </c>
      <c r="C3">
        <v>13</v>
      </c>
      <c r="D3">
        <v>0</v>
      </c>
      <c r="E3">
        <v>0</v>
      </c>
      <c r="F3">
        <v>1</v>
      </c>
      <c r="G3">
        <v>0</v>
      </c>
      <c r="I3" s="2" t="e">
        <f t="array" aca="1" ref="I3:O8" ca="1">PoissonCoeff(D1:G13,B1:B13,TRUE,,C1:C13,TRUE,R20,V10)</f>
        <v>#NAME?</v>
      </c>
      <c r="J3" s="2" t="e">
        <f ca="1"/>
        <v>#NAME?</v>
      </c>
      <c r="K3" s="2" t="e">
        <f ca="1"/>
        <v>#NAME?</v>
      </c>
      <c r="L3" s="2" t="e">
        <f ca="1"/>
        <v>#NAME?</v>
      </c>
      <c r="M3" s="2" t="e">
        <f ca="1"/>
        <v>#NAME?</v>
      </c>
      <c r="N3" s="2" t="e">
        <f ca="1"/>
        <v>#NAME?</v>
      </c>
      <c r="O3" s="2" t="e">
        <f ca="1"/>
        <v>#NAME?</v>
      </c>
      <c r="R3" s="2" t="s">
        <v>10</v>
      </c>
      <c r="S3" s="2" t="s">
        <v>11</v>
      </c>
      <c r="U3" t="s">
        <v>12</v>
      </c>
      <c r="Z3" t="s">
        <v>13</v>
      </c>
      <c r="AB3" s="2" t="s">
        <v>14</v>
      </c>
      <c r="AC3" s="2" t="s">
        <v>15</v>
      </c>
      <c r="AD3" s="2" t="s">
        <v>16</v>
      </c>
      <c r="AE3" s="2" t="s">
        <v>17</v>
      </c>
      <c r="AF3" s="2" t="s">
        <v>18</v>
      </c>
      <c r="AG3" s="2" t="s">
        <v>19</v>
      </c>
      <c r="AH3" s="2" t="s">
        <v>20</v>
      </c>
      <c r="AI3" s="2" t="s">
        <v>21</v>
      </c>
      <c r="AK3" s="2" t="s">
        <v>22</v>
      </c>
      <c r="AL3" s="2" t="s">
        <v>23</v>
      </c>
      <c r="AM3" s="2" t="s">
        <v>24</v>
      </c>
      <c r="AN3" s="2" t="s">
        <v>25</v>
      </c>
    </row>
    <row r="4" spans="1:40" x14ac:dyDescent="0.35">
      <c r="A4">
        <f t="shared" ref="A4:A13" si="0">A3+1</f>
        <v>3</v>
      </c>
      <c r="B4">
        <v>1</v>
      </c>
      <c r="C4">
        <v>1</v>
      </c>
      <c r="D4">
        <v>0</v>
      </c>
      <c r="E4">
        <v>0</v>
      </c>
      <c r="F4">
        <v>0</v>
      </c>
      <c r="G4">
        <v>0</v>
      </c>
      <c r="I4" t="e">
        <f ca="1"/>
        <v>#NAME?</v>
      </c>
      <c r="J4" s="3" t="e">
        <f ca="1"/>
        <v>#NAME?</v>
      </c>
      <c r="K4" s="4" t="e">
        <f ca="1"/>
        <v>#NAME?</v>
      </c>
      <c r="L4" s="4" t="e">
        <f ca="1"/>
        <v>#NAME?</v>
      </c>
      <c r="M4" s="4" t="e">
        <f ca="1"/>
        <v>#NAME?</v>
      </c>
      <c r="N4" s="4" t="e">
        <f ca="1"/>
        <v>#NAME?</v>
      </c>
      <c r="O4" s="5" t="e">
        <f ca="1"/>
        <v>#NAME?</v>
      </c>
      <c r="Q4" t="s">
        <v>26</v>
      </c>
      <c r="R4" s="3" t="e">
        <f ca="1">SUMSQ(AE4:AE15)</f>
        <v>#NAME?</v>
      </c>
      <c r="S4" s="5" t="e">
        <f ca="1">_xlfn.CHISQ.DIST.RT(R4,R9)</f>
        <v>#NAME?</v>
      </c>
      <c r="U4" s="3" t="e">
        <f t="array" aca="1" ref="U4:Y8" ca="1">MINVERSE(MMULT(TRANSPOSE(DEsign(D2:G13)),AC4:AC15*DEsign(D2:G13)))</f>
        <v>#NAME?</v>
      </c>
      <c r="V4" s="4" t="e">
        <f ca="1"/>
        <v>#NAME?</v>
      </c>
      <c r="W4" s="4" t="e">
        <f ca="1"/>
        <v>#NAME?</v>
      </c>
      <c r="X4" s="4" t="e">
        <f ca="1"/>
        <v>#NAME?</v>
      </c>
      <c r="Y4" s="5" t="e">
        <f ca="1"/>
        <v>#NAME?</v>
      </c>
      <c r="Z4" s="11" t="e">
        <f t="array" aca="1" ref="Z4:Z8" ca="1">MMULT(U4:Y8,MMULT(TRANSPOSE(DEsign(D2:G13)),AD4:AD15))</f>
        <v>#NAME?</v>
      </c>
      <c r="AB4" s="3">
        <f>B2</f>
        <v>14</v>
      </c>
      <c r="AC4" s="4" t="e">
        <f ca="1">C2*EXP(J$4+MMULT(D2:G2,J$5:J$8))</f>
        <v>#NAME?</v>
      </c>
      <c r="AD4" s="4" t="e">
        <f ca="1">AB4-AC4</f>
        <v>#NAME?</v>
      </c>
      <c r="AE4" s="4" t="e">
        <f ca="1">AD4/SQRT(AC4)</f>
        <v>#NAME?</v>
      </c>
      <c r="AF4" s="4" t="e">
        <f ca="1">SIGN(AD4)*SQRT(2*(IF(AB4=0,0,AB4*LN(AB4/AC4))-AD4))</f>
        <v>#NAME?</v>
      </c>
      <c r="AG4" s="4" t="e">
        <f ca="1">AE4/SQRT(1-AI4)</f>
        <v>#NAME?</v>
      </c>
      <c r="AH4" s="4" t="e">
        <f ca="1">AF4/SQRT(1-AI4)</f>
        <v>#NAME?</v>
      </c>
      <c r="AI4" s="5" t="e">
        <f t="array" aca="1" ref="AI4:AI15" ca="1">DIAG(MMULT(MMULT(AC4:AC15*DEsign(D2:G13),MINVERSE(MMULT(TRANSPOSE(DEsign(D2:G13)),AC4:AC15*DEsign(D2:G13)))),TRANSPOSE(DEsign(D2:G13))))</f>
        <v>#NAME?</v>
      </c>
      <c r="AJ4" t="e">
        <f ca="1">IF(AI4&lt;=$AI$16,"","*")</f>
        <v>#NAME?</v>
      </c>
      <c r="AK4" s="3" t="e">
        <f ca="1">AC4</f>
        <v>#NAME?</v>
      </c>
      <c r="AL4" s="4" t="e">
        <f t="array" aca="1" ref="AL4" ca="1">AK4*SQRT(MMULT(MMULT(DEsign(D2:G2),$U$4:$Y$8),TRANSPOSE(DEsign(D2:G2))))</f>
        <v>#NAME?</v>
      </c>
      <c r="AM4" s="4" t="e">
        <f ca="1">AK4-AL4*R$21</f>
        <v>#NAME?</v>
      </c>
      <c r="AN4" s="5" t="e">
        <f ca="1">AK4+AL4*R$21</f>
        <v>#NAME?</v>
      </c>
    </row>
    <row r="5" spans="1:40" x14ac:dyDescent="0.35">
      <c r="A5">
        <f t="shared" si="0"/>
        <v>4</v>
      </c>
      <c r="B5">
        <v>13</v>
      </c>
      <c r="C5">
        <v>48</v>
      </c>
      <c r="D5">
        <v>0</v>
      </c>
      <c r="E5">
        <v>1</v>
      </c>
      <c r="F5">
        <v>0</v>
      </c>
      <c r="G5">
        <v>1</v>
      </c>
      <c r="I5" t="e">
        <f ca="1"/>
        <v>#NAME?</v>
      </c>
      <c r="J5" s="6" t="e">
        <f ca="1"/>
        <v>#NAME?</v>
      </c>
      <c r="K5" t="e">
        <f ca="1"/>
        <v>#NAME?</v>
      </c>
      <c r="L5" t="e">
        <f ca="1"/>
        <v>#NAME?</v>
      </c>
      <c r="M5" t="e">
        <f ca="1"/>
        <v>#NAME?</v>
      </c>
      <c r="N5" t="e">
        <f ca="1"/>
        <v>#NAME?</v>
      </c>
      <c r="O5" s="7" t="e">
        <f ca="1"/>
        <v>#NAME?</v>
      </c>
      <c r="Q5" t="s">
        <v>27</v>
      </c>
      <c r="R5" s="8" t="e">
        <f ca="1">SUMSQ(AF4:AF15)</f>
        <v>#NAME?</v>
      </c>
      <c r="S5" s="10" t="e">
        <f ca="1">_xlfn.CHISQ.DIST.RT(R5,R9)</f>
        <v>#NAME?</v>
      </c>
      <c r="U5" s="6" t="e">
        <f ca="1"/>
        <v>#NAME?</v>
      </c>
      <c r="V5" t="e">
        <f ca="1"/>
        <v>#NAME?</v>
      </c>
      <c r="W5" t="e">
        <f ca="1"/>
        <v>#NAME?</v>
      </c>
      <c r="X5" t="e">
        <f ca="1"/>
        <v>#NAME?</v>
      </c>
      <c r="Y5" s="7" t="e">
        <f ca="1"/>
        <v>#NAME?</v>
      </c>
      <c r="Z5" s="12" t="e">
        <f ca="1"/>
        <v>#NAME?</v>
      </c>
      <c r="AB5" s="6">
        <f t="shared" ref="AB5:AB15" si="1">B3</f>
        <v>13</v>
      </c>
      <c r="AC5" t="e">
        <f t="shared" ref="AC5:AC15" ca="1" si="2">C3*EXP(J$4+MMULT(D3:G3,J$5:J$8))</f>
        <v>#NAME?</v>
      </c>
      <c r="AD5" t="e">
        <f t="shared" ref="AD5:AD15" ca="1" si="3">AB5-AC5</f>
        <v>#NAME?</v>
      </c>
      <c r="AE5" t="e">
        <f t="shared" ref="AE5:AE15" ca="1" si="4">AD5/SQRT(AC5)</f>
        <v>#NAME?</v>
      </c>
      <c r="AF5" t="e">
        <f t="shared" ref="AF5:AF15" ca="1" si="5">SIGN(AD5)*SQRT(2*(IF(AB5=0,0,AB5*LN(AB5/AC5))-AD5))</f>
        <v>#NAME?</v>
      </c>
      <c r="AG5" t="e">
        <f t="shared" ref="AG5:AG15" ca="1" si="6">AE5/SQRT(1-AI5)</f>
        <v>#NAME?</v>
      </c>
      <c r="AH5" t="e">
        <f t="shared" ref="AH5:AH15" ca="1" si="7">AF5/SQRT(1-AI5)</f>
        <v>#NAME?</v>
      </c>
      <c r="AI5" s="7" t="e">
        <f ca="1"/>
        <v>#NAME?</v>
      </c>
      <c r="AJ5" t="e">
        <f t="shared" ref="AJ5:AJ15" ca="1" si="8">IF(AI5&lt;=$AI$16,"","*")</f>
        <v>#NAME?</v>
      </c>
      <c r="AK5" s="6" t="e">
        <f t="shared" ref="AK5:AK15" ca="1" si="9">AC5</f>
        <v>#NAME?</v>
      </c>
      <c r="AL5" t="e">
        <f t="array" aca="1" ref="AL5" ca="1">AK5*SQRT(MMULT(MMULT(DEsign(D3:G3),$U$4:$Y$8),TRANSPOSE(DEsign(D3:G3))))</f>
        <v>#NAME?</v>
      </c>
      <c r="AM5" t="e">
        <f t="shared" ref="AM5:AM15" ca="1" si="10">AK5-AL5*R$21</f>
        <v>#NAME?</v>
      </c>
      <c r="AN5" s="7" t="e">
        <f t="shared" ref="AN5:AN15" ca="1" si="11">AK5+AL5*R$21</f>
        <v>#NAME?</v>
      </c>
    </row>
    <row r="6" spans="1:40" x14ac:dyDescent="0.35">
      <c r="A6">
        <f t="shared" si="0"/>
        <v>5</v>
      </c>
      <c r="B6">
        <v>11</v>
      </c>
      <c r="C6">
        <v>11</v>
      </c>
      <c r="D6">
        <v>0</v>
      </c>
      <c r="E6">
        <v>1</v>
      </c>
      <c r="F6">
        <v>1</v>
      </c>
      <c r="G6">
        <v>0</v>
      </c>
      <c r="I6" t="e">
        <f ca="1"/>
        <v>#NAME?</v>
      </c>
      <c r="J6" s="6" t="e">
        <f ca="1"/>
        <v>#NAME?</v>
      </c>
      <c r="K6" t="e">
        <f ca="1"/>
        <v>#NAME?</v>
      </c>
      <c r="L6" t="e">
        <f ca="1"/>
        <v>#NAME?</v>
      </c>
      <c r="M6" t="e">
        <f ca="1"/>
        <v>#NAME?</v>
      </c>
      <c r="N6" t="e">
        <f ca="1"/>
        <v>#NAME?</v>
      </c>
      <c r="O6" s="7" t="e">
        <f ca="1"/>
        <v>#NAME?</v>
      </c>
      <c r="U6" s="6" t="e">
        <f ca="1"/>
        <v>#NAME?</v>
      </c>
      <c r="V6" t="e">
        <f ca="1"/>
        <v>#NAME?</v>
      </c>
      <c r="W6" t="e">
        <f ca="1"/>
        <v>#NAME?</v>
      </c>
      <c r="X6" t="e">
        <f ca="1"/>
        <v>#NAME?</v>
      </c>
      <c r="Y6" s="7" t="e">
        <f ca="1"/>
        <v>#NAME?</v>
      </c>
      <c r="Z6" s="12" t="e">
        <f ca="1"/>
        <v>#NAME?</v>
      </c>
      <c r="AB6" s="6">
        <f t="shared" si="1"/>
        <v>1</v>
      </c>
      <c r="AC6" t="e">
        <f t="shared" ca="1" si="2"/>
        <v>#NAME?</v>
      </c>
      <c r="AD6" t="e">
        <f t="shared" ca="1" si="3"/>
        <v>#NAME?</v>
      </c>
      <c r="AE6" t="e">
        <f t="shared" ca="1" si="4"/>
        <v>#NAME?</v>
      </c>
      <c r="AF6" t="e">
        <f t="shared" ca="1" si="5"/>
        <v>#NAME?</v>
      </c>
      <c r="AG6" t="e">
        <f t="shared" ca="1" si="6"/>
        <v>#NAME?</v>
      </c>
      <c r="AH6" t="e">
        <f t="shared" ca="1" si="7"/>
        <v>#NAME?</v>
      </c>
      <c r="AI6" s="7" t="e">
        <f ca="1"/>
        <v>#NAME?</v>
      </c>
      <c r="AJ6" t="e">
        <f t="shared" ca="1" si="8"/>
        <v>#NAME?</v>
      </c>
      <c r="AK6" s="6" t="e">
        <f t="shared" ca="1" si="9"/>
        <v>#NAME?</v>
      </c>
      <c r="AL6" t="e">
        <f t="array" aca="1" ref="AL6" ca="1">AK6*SQRT(MMULT(MMULT(DEsign(D4:G4),$U$4:$Y$8),TRANSPOSE(DEsign(D4:G4))))</f>
        <v>#NAME?</v>
      </c>
      <c r="AM6" t="e">
        <f t="shared" ca="1" si="10"/>
        <v>#NAME?</v>
      </c>
      <c r="AN6" s="7" t="e">
        <f t="shared" ca="1" si="11"/>
        <v>#NAME?</v>
      </c>
    </row>
    <row r="7" spans="1:40" x14ac:dyDescent="0.35">
      <c r="A7">
        <f t="shared" si="0"/>
        <v>6</v>
      </c>
      <c r="B7">
        <v>5</v>
      </c>
      <c r="C7">
        <v>5</v>
      </c>
      <c r="D7">
        <v>0</v>
      </c>
      <c r="E7">
        <v>1</v>
      </c>
      <c r="F7">
        <v>0</v>
      </c>
      <c r="G7">
        <v>0</v>
      </c>
      <c r="I7" t="e">
        <f ca="1"/>
        <v>#NAME?</v>
      </c>
      <c r="J7" s="6" t="e">
        <f ca="1"/>
        <v>#NAME?</v>
      </c>
      <c r="K7" t="e">
        <f ca="1"/>
        <v>#NAME?</v>
      </c>
      <c r="L7" t="e">
        <f ca="1"/>
        <v>#NAME?</v>
      </c>
      <c r="M7" t="e">
        <f ca="1"/>
        <v>#NAME?</v>
      </c>
      <c r="N7" t="e">
        <f ca="1"/>
        <v>#NAME?</v>
      </c>
      <c r="O7" s="7" t="e">
        <f ca="1"/>
        <v>#NAME?</v>
      </c>
      <c r="Q7" t="s">
        <v>28</v>
      </c>
      <c r="R7" s="11">
        <f>COUNT(B2:B13)</f>
        <v>12</v>
      </c>
      <c r="U7" s="6" t="e">
        <f ca="1"/>
        <v>#NAME?</v>
      </c>
      <c r="V7" t="e">
        <f ca="1"/>
        <v>#NAME?</v>
      </c>
      <c r="W7" t="e">
        <f ca="1"/>
        <v>#NAME?</v>
      </c>
      <c r="X7" t="e">
        <f ca="1"/>
        <v>#NAME?</v>
      </c>
      <c r="Y7" s="7" t="e">
        <f ca="1"/>
        <v>#NAME?</v>
      </c>
      <c r="Z7" s="12" t="e">
        <f ca="1"/>
        <v>#NAME?</v>
      </c>
      <c r="AB7" s="6">
        <f t="shared" si="1"/>
        <v>13</v>
      </c>
      <c r="AC7" t="e">
        <f t="shared" ca="1" si="2"/>
        <v>#NAME?</v>
      </c>
      <c r="AD7" t="e">
        <f t="shared" ca="1" si="3"/>
        <v>#NAME?</v>
      </c>
      <c r="AE7" t="e">
        <f t="shared" ca="1" si="4"/>
        <v>#NAME?</v>
      </c>
      <c r="AF7" t="e">
        <f t="shared" ca="1" si="5"/>
        <v>#NAME?</v>
      </c>
      <c r="AG7" t="e">
        <f t="shared" ca="1" si="6"/>
        <v>#NAME?</v>
      </c>
      <c r="AH7" t="e">
        <f t="shared" ca="1" si="7"/>
        <v>#NAME?</v>
      </c>
      <c r="AI7" s="7" t="e">
        <f ca="1"/>
        <v>#NAME?</v>
      </c>
      <c r="AJ7" t="e">
        <f t="shared" ca="1" si="8"/>
        <v>#NAME?</v>
      </c>
      <c r="AK7" s="6" t="e">
        <f t="shared" ca="1" si="9"/>
        <v>#NAME?</v>
      </c>
      <c r="AL7" t="e">
        <f t="array" aca="1" ref="AL7" ca="1">AK7*SQRT(MMULT(MMULT(DEsign(D5:G5),$U$4:$Y$8),TRANSPOSE(DEsign(D5:G5))))</f>
        <v>#NAME?</v>
      </c>
      <c r="AM7" t="e">
        <f t="shared" ca="1" si="10"/>
        <v>#NAME?</v>
      </c>
      <c r="AN7" s="7" t="e">
        <f t="shared" ca="1" si="11"/>
        <v>#NAME?</v>
      </c>
    </row>
    <row r="8" spans="1:40" x14ac:dyDescent="0.35">
      <c r="A8">
        <f t="shared" si="0"/>
        <v>7</v>
      </c>
      <c r="B8">
        <v>76</v>
      </c>
      <c r="C8">
        <v>165</v>
      </c>
      <c r="D8">
        <v>1</v>
      </c>
      <c r="E8">
        <v>0</v>
      </c>
      <c r="F8">
        <v>0</v>
      </c>
      <c r="G8">
        <v>1</v>
      </c>
      <c r="I8" t="e">
        <f ca="1"/>
        <v>#NAME?</v>
      </c>
      <c r="J8" s="8" t="e">
        <f ca="1"/>
        <v>#NAME?</v>
      </c>
      <c r="K8" s="9" t="e">
        <f ca="1"/>
        <v>#NAME?</v>
      </c>
      <c r="L8" s="9" t="e">
        <f ca="1"/>
        <v>#NAME?</v>
      </c>
      <c r="M8" s="9" t="e">
        <f ca="1"/>
        <v>#NAME?</v>
      </c>
      <c r="N8" s="9" t="e">
        <f ca="1"/>
        <v>#NAME?</v>
      </c>
      <c r="O8" s="10" t="e">
        <f ca="1"/>
        <v>#NAME?</v>
      </c>
      <c r="Q8" t="s">
        <v>29</v>
      </c>
      <c r="R8" s="12">
        <f ca="1">COUNTA(I4:I9)</f>
        <v>5</v>
      </c>
      <c r="U8" s="8" t="e">
        <f ca="1"/>
        <v>#NAME?</v>
      </c>
      <c r="V8" s="9" t="e">
        <f ca="1"/>
        <v>#NAME?</v>
      </c>
      <c r="W8" s="9" t="e">
        <f ca="1"/>
        <v>#NAME?</v>
      </c>
      <c r="X8" s="9" t="e">
        <f ca="1"/>
        <v>#NAME?</v>
      </c>
      <c r="Y8" s="10" t="e">
        <f ca="1"/>
        <v>#NAME?</v>
      </c>
      <c r="Z8" s="13" t="e">
        <f ca="1"/>
        <v>#NAME?</v>
      </c>
      <c r="AB8" s="6">
        <f t="shared" si="1"/>
        <v>11</v>
      </c>
      <c r="AC8" t="e">
        <f t="shared" ca="1" si="2"/>
        <v>#NAME?</v>
      </c>
      <c r="AD8" t="e">
        <f t="shared" ca="1" si="3"/>
        <v>#NAME?</v>
      </c>
      <c r="AE8" t="e">
        <f t="shared" ca="1" si="4"/>
        <v>#NAME?</v>
      </c>
      <c r="AF8" t="e">
        <f t="shared" ca="1" si="5"/>
        <v>#NAME?</v>
      </c>
      <c r="AG8" t="e">
        <f t="shared" ca="1" si="6"/>
        <v>#NAME?</v>
      </c>
      <c r="AH8" t="e">
        <f t="shared" ca="1" si="7"/>
        <v>#NAME?</v>
      </c>
      <c r="AI8" s="7" t="e">
        <f ca="1"/>
        <v>#NAME?</v>
      </c>
      <c r="AJ8" t="e">
        <f t="shared" ca="1" si="8"/>
        <v>#NAME?</v>
      </c>
      <c r="AK8" s="6" t="e">
        <f t="shared" ca="1" si="9"/>
        <v>#NAME?</v>
      </c>
      <c r="AL8" t="e">
        <f t="array" aca="1" ref="AL8" ca="1">AK8*SQRT(MMULT(MMULT(DEsign(D6:G6),$U$4:$Y$8),TRANSPOSE(DEsign(D6:G6))))</f>
        <v>#NAME?</v>
      </c>
      <c r="AM8" t="e">
        <f t="shared" ca="1" si="10"/>
        <v>#NAME?</v>
      </c>
      <c r="AN8" s="7" t="e">
        <f t="shared" ca="1" si="11"/>
        <v>#NAME?</v>
      </c>
    </row>
    <row r="9" spans="1:40" x14ac:dyDescent="0.35">
      <c r="A9">
        <f t="shared" si="0"/>
        <v>8</v>
      </c>
      <c r="B9">
        <v>80</v>
      </c>
      <c r="C9">
        <v>93</v>
      </c>
      <c r="D9">
        <v>1</v>
      </c>
      <c r="E9">
        <v>0</v>
      </c>
      <c r="F9">
        <v>1</v>
      </c>
      <c r="G9">
        <v>0</v>
      </c>
      <c r="Q9" t="s">
        <v>30</v>
      </c>
      <c r="R9" s="12">
        <f ca="1">R7-R8</f>
        <v>7</v>
      </c>
      <c r="AB9" s="6">
        <f t="shared" si="1"/>
        <v>5</v>
      </c>
      <c r="AC9" t="e">
        <f t="shared" ca="1" si="2"/>
        <v>#NAME?</v>
      </c>
      <c r="AD9" t="e">
        <f t="shared" ca="1" si="3"/>
        <v>#NAME?</v>
      </c>
      <c r="AE9" t="e">
        <f t="shared" ca="1" si="4"/>
        <v>#NAME?</v>
      </c>
      <c r="AF9" t="e">
        <f t="shared" ca="1" si="5"/>
        <v>#NAME?</v>
      </c>
      <c r="AG9" t="e">
        <f t="shared" ca="1" si="6"/>
        <v>#NAME?</v>
      </c>
      <c r="AH9" t="e">
        <f t="shared" ca="1" si="7"/>
        <v>#NAME?</v>
      </c>
      <c r="AI9" s="7" t="e">
        <f ca="1"/>
        <v>#NAME?</v>
      </c>
      <c r="AJ9" t="e">
        <f t="shared" ca="1" si="8"/>
        <v>#NAME?</v>
      </c>
      <c r="AK9" s="6" t="e">
        <f t="shared" ca="1" si="9"/>
        <v>#NAME?</v>
      </c>
      <c r="AL9" t="e">
        <f t="array" aca="1" ref="AL9" ca="1">AK9*SQRT(MMULT(MMULT(DEsign(D7:G7),$U$4:$Y$8),TRANSPOSE(DEsign(D7:G7))))</f>
        <v>#NAME?</v>
      </c>
      <c r="AM9" t="e">
        <f t="shared" ca="1" si="10"/>
        <v>#NAME?</v>
      </c>
      <c r="AN9" s="7" t="e">
        <f t="shared" ca="1" si="11"/>
        <v>#NAME?</v>
      </c>
    </row>
    <row r="10" spans="1:40" x14ac:dyDescent="0.35">
      <c r="A10">
        <f t="shared" si="0"/>
        <v>9</v>
      </c>
      <c r="B10">
        <v>140</v>
      </c>
      <c r="C10">
        <v>144</v>
      </c>
      <c r="D10">
        <v>1</v>
      </c>
      <c r="E10">
        <v>0</v>
      </c>
      <c r="F10">
        <v>0</v>
      </c>
      <c r="G10">
        <v>0</v>
      </c>
      <c r="I10" t="s">
        <v>31</v>
      </c>
      <c r="K10" s="14" t="e">
        <f ca="1">K13/K4</f>
        <v>#NAME?</v>
      </c>
      <c r="Q10" t="s">
        <v>32</v>
      </c>
      <c r="R10" s="12" t="e">
        <f ca="1">R4/R9</f>
        <v>#NAME?</v>
      </c>
      <c r="U10" t="s">
        <v>33</v>
      </c>
      <c r="V10" s="14">
        <v>25</v>
      </c>
      <c r="AB10" s="6">
        <f t="shared" si="1"/>
        <v>76</v>
      </c>
      <c r="AC10" t="e">
        <f t="shared" ca="1" si="2"/>
        <v>#NAME?</v>
      </c>
      <c r="AD10" t="e">
        <f t="shared" ca="1" si="3"/>
        <v>#NAME?</v>
      </c>
      <c r="AE10" t="e">
        <f t="shared" ca="1" si="4"/>
        <v>#NAME?</v>
      </c>
      <c r="AF10" t="e">
        <f t="shared" ca="1" si="5"/>
        <v>#NAME?</v>
      </c>
      <c r="AG10" t="e">
        <f t="shared" ca="1" si="6"/>
        <v>#NAME?</v>
      </c>
      <c r="AH10" t="e">
        <f t="shared" ca="1" si="7"/>
        <v>#NAME?</v>
      </c>
      <c r="AI10" s="7" t="e">
        <f ca="1"/>
        <v>#NAME?</v>
      </c>
      <c r="AJ10" t="e">
        <f t="shared" ca="1" si="8"/>
        <v>#NAME?</v>
      </c>
      <c r="AK10" s="6" t="e">
        <f t="shared" ca="1" si="9"/>
        <v>#NAME?</v>
      </c>
      <c r="AL10" t="e">
        <f t="array" aca="1" ref="AL10" ca="1">AK10*SQRT(MMULT(MMULT(DEsign(D8:G8),$U$4:$Y$8),TRANSPOSE(DEsign(D8:G8))))</f>
        <v>#NAME?</v>
      </c>
      <c r="AM10" t="e">
        <f t="shared" ca="1" si="10"/>
        <v>#NAME?</v>
      </c>
      <c r="AN10" s="7" t="e">
        <f t="shared" ca="1" si="11"/>
        <v>#NAME?</v>
      </c>
    </row>
    <row r="11" spans="1:40" x14ac:dyDescent="0.35">
      <c r="A11">
        <f t="shared" si="0"/>
        <v>10</v>
      </c>
      <c r="B11">
        <v>75</v>
      </c>
      <c r="C11">
        <v>462</v>
      </c>
      <c r="D11">
        <v>1</v>
      </c>
      <c r="E11">
        <v>1</v>
      </c>
      <c r="F11">
        <v>0</v>
      </c>
      <c r="G11">
        <v>1</v>
      </c>
      <c r="Q11" t="s">
        <v>34</v>
      </c>
      <c r="R11" s="13" t="e">
        <f ca="1">SQRT(R10)</f>
        <v>#NAME?</v>
      </c>
      <c r="AB11" s="6">
        <f t="shared" si="1"/>
        <v>80</v>
      </c>
      <c r="AC11" t="e">
        <f t="shared" ca="1" si="2"/>
        <v>#NAME?</v>
      </c>
      <c r="AD11" t="e">
        <f t="shared" ca="1" si="3"/>
        <v>#NAME?</v>
      </c>
      <c r="AE11" t="e">
        <f t="shared" ca="1" si="4"/>
        <v>#NAME?</v>
      </c>
      <c r="AF11" t="e">
        <f t="shared" ca="1" si="5"/>
        <v>#NAME?</v>
      </c>
      <c r="AG11" t="e">
        <f t="shared" ca="1" si="6"/>
        <v>#NAME?</v>
      </c>
      <c r="AH11" t="e">
        <f t="shared" ca="1" si="7"/>
        <v>#NAME?</v>
      </c>
      <c r="AI11" s="7" t="e">
        <f ca="1"/>
        <v>#NAME?</v>
      </c>
      <c r="AJ11" t="e">
        <f t="shared" ca="1" si="8"/>
        <v>#NAME?</v>
      </c>
      <c r="AK11" s="6" t="e">
        <f t="shared" ca="1" si="9"/>
        <v>#NAME?</v>
      </c>
      <c r="AL11" t="e">
        <f t="array" aca="1" ref="AL11" ca="1">AK11*SQRT(MMULT(MMULT(DEsign(D9:G9),$U$4:$Y$8),TRANSPOSE(DEsign(D9:G9))))</f>
        <v>#NAME?</v>
      </c>
      <c r="AM11" t="e">
        <f t="shared" ca="1" si="10"/>
        <v>#NAME?</v>
      </c>
      <c r="AN11" s="7" t="e">
        <f t="shared" ca="1" si="11"/>
        <v>#NAME?</v>
      </c>
    </row>
    <row r="12" spans="1:40" x14ac:dyDescent="0.35">
      <c r="A12">
        <f t="shared" si="0"/>
        <v>11</v>
      </c>
      <c r="B12">
        <v>14</v>
      </c>
      <c r="C12">
        <v>168</v>
      </c>
      <c r="D12">
        <v>1</v>
      </c>
      <c r="E12">
        <v>1</v>
      </c>
      <c r="F12">
        <v>1</v>
      </c>
      <c r="G12">
        <v>0</v>
      </c>
      <c r="I12" s="2" t="e">
        <f t="array" aca="1" ref="I12:O17" ca="1">PoissonCoeff(D1:G13,B1:B13,TRUE,TRUE,C1:C13,TRUE,R20,V10)</f>
        <v>#NAME?</v>
      </c>
      <c r="J12" s="2" t="e">
        <f ca="1"/>
        <v>#NAME?</v>
      </c>
      <c r="K12" s="2" t="e">
        <f ca="1"/>
        <v>#NAME?</v>
      </c>
      <c r="L12" s="2" t="e">
        <f ca="1"/>
        <v>#NAME?</v>
      </c>
      <c r="M12" s="2" t="e">
        <f ca="1"/>
        <v>#NAME?</v>
      </c>
      <c r="N12" s="2" t="e">
        <f ca="1"/>
        <v>#NAME?</v>
      </c>
      <c r="O12" s="2" t="e">
        <f ca="1"/>
        <v>#NAME?</v>
      </c>
      <c r="AB12" s="6">
        <f t="shared" si="1"/>
        <v>140</v>
      </c>
      <c r="AC12" t="e">
        <f t="shared" ca="1" si="2"/>
        <v>#NAME?</v>
      </c>
      <c r="AD12" t="e">
        <f t="shared" ca="1" si="3"/>
        <v>#NAME?</v>
      </c>
      <c r="AE12" t="e">
        <f t="shared" ca="1" si="4"/>
        <v>#NAME?</v>
      </c>
      <c r="AF12" t="e">
        <f t="shared" ca="1" si="5"/>
        <v>#NAME?</v>
      </c>
      <c r="AG12" t="e">
        <f t="shared" ca="1" si="6"/>
        <v>#NAME?</v>
      </c>
      <c r="AH12" t="e">
        <f t="shared" ca="1" si="7"/>
        <v>#NAME?</v>
      </c>
      <c r="AI12" s="7" t="e">
        <f ca="1"/>
        <v>#NAME?</v>
      </c>
      <c r="AJ12" t="e">
        <f t="shared" ca="1" si="8"/>
        <v>#NAME?</v>
      </c>
      <c r="AK12" s="6" t="e">
        <f t="shared" ca="1" si="9"/>
        <v>#NAME?</v>
      </c>
      <c r="AL12" t="e">
        <f t="array" aca="1" ref="AL12" ca="1">AK12*SQRT(MMULT(MMULT(DEsign(D10:G10),$U$4:$Y$8),TRANSPOSE(DEsign(D10:G10))))</f>
        <v>#NAME?</v>
      </c>
      <c r="AM12" t="e">
        <f t="shared" ca="1" si="10"/>
        <v>#NAME?</v>
      </c>
      <c r="AN12" s="7" t="e">
        <f t="shared" ca="1" si="11"/>
        <v>#NAME?</v>
      </c>
    </row>
    <row r="13" spans="1:40" x14ac:dyDescent="0.35">
      <c r="A13">
        <f t="shared" si="0"/>
        <v>12</v>
      </c>
      <c r="B13" s="15">
        <v>57</v>
      </c>
      <c r="C13" s="15">
        <v>175</v>
      </c>
      <c r="D13" s="15">
        <v>1</v>
      </c>
      <c r="E13" s="15">
        <v>1</v>
      </c>
      <c r="F13" s="15">
        <v>0</v>
      </c>
      <c r="G13" s="15">
        <v>0</v>
      </c>
      <c r="I13" t="e">
        <f ca="1"/>
        <v>#NAME?</v>
      </c>
      <c r="J13" s="3" t="e">
        <f ca="1"/>
        <v>#NAME?</v>
      </c>
      <c r="K13" s="4" t="e">
        <f ca="1"/>
        <v>#NAME?</v>
      </c>
      <c r="L13" s="4" t="e">
        <f ca="1"/>
        <v>#NAME?</v>
      </c>
      <c r="M13" s="4" t="e">
        <f ca="1"/>
        <v>#NAME?</v>
      </c>
      <c r="N13" s="4" t="e">
        <f ca="1"/>
        <v>#NAME?</v>
      </c>
      <c r="O13" s="5" t="e">
        <f ca="1"/>
        <v>#NAME?</v>
      </c>
      <c r="Q13" t="s">
        <v>35</v>
      </c>
      <c r="R13" s="11" t="e">
        <f ca="1">SUMPRODUCT(AB4:AB15,LN(C2:C13))+AC16*LN(AB16/SUM(C2:C13))-AB16-SUMPRODUCT(GAMMALN(AB4:AB15+1))</f>
        <v>#NAME?</v>
      </c>
      <c r="V13" s="2" t="s">
        <v>36</v>
      </c>
      <c r="W13" s="2" t="s">
        <v>37</v>
      </c>
      <c r="X13" s="2" t="s">
        <v>38</v>
      </c>
      <c r="AB13" s="6">
        <f t="shared" si="1"/>
        <v>75</v>
      </c>
      <c r="AC13" t="e">
        <f t="shared" ca="1" si="2"/>
        <v>#NAME?</v>
      </c>
      <c r="AD13" t="e">
        <f t="shared" ca="1" si="3"/>
        <v>#NAME?</v>
      </c>
      <c r="AE13" t="e">
        <f t="shared" ca="1" si="4"/>
        <v>#NAME?</v>
      </c>
      <c r="AF13" t="e">
        <f t="shared" ca="1" si="5"/>
        <v>#NAME?</v>
      </c>
      <c r="AG13" t="e">
        <f t="shared" ca="1" si="6"/>
        <v>#NAME?</v>
      </c>
      <c r="AH13" t="e">
        <f t="shared" ca="1" si="7"/>
        <v>#NAME?</v>
      </c>
      <c r="AI13" s="7" t="e">
        <f ca="1"/>
        <v>#NAME?</v>
      </c>
      <c r="AJ13" t="e">
        <f t="shared" ca="1" si="8"/>
        <v>#NAME?</v>
      </c>
      <c r="AK13" s="6" t="e">
        <f t="shared" ca="1" si="9"/>
        <v>#NAME?</v>
      </c>
      <c r="AL13" t="e">
        <f t="array" aca="1" ref="AL13" ca="1">AK13*SQRT(MMULT(MMULT(DEsign(D11:G11),$U$4:$Y$8),TRANSPOSE(DEsign(D11:G11))))</f>
        <v>#NAME?</v>
      </c>
      <c r="AM13" t="e">
        <f t="shared" ca="1" si="10"/>
        <v>#NAME?</v>
      </c>
      <c r="AN13" s="7" t="e">
        <f t="shared" ca="1" si="11"/>
        <v>#NAME?</v>
      </c>
    </row>
    <row r="14" spans="1:40" x14ac:dyDescent="0.35">
      <c r="I14" t="e">
        <f ca="1"/>
        <v>#NAME?</v>
      </c>
      <c r="J14" s="6" t="e">
        <f ca="1"/>
        <v>#NAME?</v>
      </c>
      <c r="K14" t="e">
        <f ca="1"/>
        <v>#NAME?</v>
      </c>
      <c r="L14" t="e">
        <f ca="1"/>
        <v>#NAME?</v>
      </c>
      <c r="M14" t="e">
        <f ca="1"/>
        <v>#NAME?</v>
      </c>
      <c r="N14" t="e">
        <f ca="1"/>
        <v>#NAME?</v>
      </c>
      <c r="O14" s="7" t="e">
        <f ca="1"/>
        <v>#NAME?</v>
      </c>
      <c r="Q14" t="s">
        <v>39</v>
      </c>
      <c r="R14" s="12" t="e">
        <f ca="1">POISSONLL(D2:G13,AB4:AB15,J4:J8,C2:C13)</f>
        <v>#NAME?</v>
      </c>
      <c r="U14" t="s">
        <v>40</v>
      </c>
      <c r="V14" s="16" t="e">
        <f ca="1">R14</f>
        <v>#NAME?</v>
      </c>
      <c r="W14" s="17">
        <f>'[1]NB Tool'!R14</f>
        <v>-43.71682842380627</v>
      </c>
      <c r="X14" s="18" t="e">
        <f ca="1">W14-V14</f>
        <v>#NAME?</v>
      </c>
      <c r="AB14" s="6">
        <f t="shared" si="1"/>
        <v>14</v>
      </c>
      <c r="AC14" t="e">
        <f t="shared" ca="1" si="2"/>
        <v>#NAME?</v>
      </c>
      <c r="AD14" t="e">
        <f t="shared" ca="1" si="3"/>
        <v>#NAME?</v>
      </c>
      <c r="AE14" t="e">
        <f t="shared" ca="1" si="4"/>
        <v>#NAME?</v>
      </c>
      <c r="AF14" t="e">
        <f t="shared" ca="1" si="5"/>
        <v>#NAME?</v>
      </c>
      <c r="AG14" t="e">
        <f t="shared" ca="1" si="6"/>
        <v>#NAME?</v>
      </c>
      <c r="AH14" t="e">
        <f t="shared" ca="1" si="7"/>
        <v>#NAME?</v>
      </c>
      <c r="AI14" s="7" t="e">
        <f ca="1"/>
        <v>#NAME?</v>
      </c>
      <c r="AJ14" t="e">
        <f t="shared" ca="1" si="8"/>
        <v>#NAME?</v>
      </c>
      <c r="AK14" s="6" t="e">
        <f t="shared" ca="1" si="9"/>
        <v>#NAME?</v>
      </c>
      <c r="AL14" t="e">
        <f t="array" aca="1" ref="AL14" ca="1">AK14*SQRT(MMULT(MMULT(DEsign(D12:G12),$U$4:$Y$8),TRANSPOSE(DEsign(D12:G12))))</f>
        <v>#NAME?</v>
      </c>
      <c r="AM14" t="e">
        <f t="shared" ca="1" si="10"/>
        <v>#NAME?</v>
      </c>
      <c r="AN14" s="7" t="e">
        <f t="shared" ca="1" si="11"/>
        <v>#NAME?</v>
      </c>
    </row>
    <row r="15" spans="1:40" x14ac:dyDescent="0.35">
      <c r="I15" t="e">
        <f ca="1"/>
        <v>#NAME?</v>
      </c>
      <c r="J15" s="6" t="e">
        <f ca="1"/>
        <v>#NAME?</v>
      </c>
      <c r="K15" t="e">
        <f ca="1"/>
        <v>#NAME?</v>
      </c>
      <c r="L15" t="e">
        <f ca="1"/>
        <v>#NAME?</v>
      </c>
      <c r="M15" t="e">
        <f ca="1"/>
        <v>#NAME?</v>
      </c>
      <c r="N15" t="e">
        <f ca="1"/>
        <v>#NAME?</v>
      </c>
      <c r="O15" s="7" t="e">
        <f ca="1"/>
        <v>#NAME?</v>
      </c>
      <c r="Q15" t="s">
        <v>41</v>
      </c>
      <c r="R15" s="12" t="e">
        <f ca="1">POISSONLL1(AB4:AB15)</f>
        <v>#NAME?</v>
      </c>
      <c r="U15" t="s">
        <v>42</v>
      </c>
      <c r="V15" s="19">
        <f ca="1">R8</f>
        <v>5</v>
      </c>
      <c r="W15" s="15">
        <f ca="1">V15+1</f>
        <v>6</v>
      </c>
      <c r="X15" s="20">
        <f ca="1">W15-V15</f>
        <v>1</v>
      </c>
      <c r="AB15" s="8">
        <f t="shared" si="1"/>
        <v>57</v>
      </c>
      <c r="AC15" s="9" t="e">
        <f t="shared" ca="1" si="2"/>
        <v>#NAME?</v>
      </c>
      <c r="AD15" s="9" t="e">
        <f t="shared" ca="1" si="3"/>
        <v>#NAME?</v>
      </c>
      <c r="AE15" s="9" t="e">
        <f t="shared" ca="1" si="4"/>
        <v>#NAME?</v>
      </c>
      <c r="AF15" s="9" t="e">
        <f t="shared" ca="1" si="5"/>
        <v>#NAME?</v>
      </c>
      <c r="AG15" s="9" t="e">
        <f t="shared" ca="1" si="6"/>
        <v>#NAME?</v>
      </c>
      <c r="AH15" s="9" t="e">
        <f t="shared" ca="1" si="7"/>
        <v>#NAME?</v>
      </c>
      <c r="AI15" s="10" t="e">
        <f ca="1"/>
        <v>#NAME?</v>
      </c>
      <c r="AJ15" t="e">
        <f t="shared" ca="1" si="8"/>
        <v>#NAME?</v>
      </c>
      <c r="AK15" s="8" t="e">
        <f t="shared" ca="1" si="9"/>
        <v>#NAME?</v>
      </c>
      <c r="AL15" s="9" t="e">
        <f t="array" aca="1" ref="AL15" ca="1">AK15*SQRT(MMULT(MMULT(DEsign(D13:G13),$U$4:$Y$8),TRANSPOSE(DEsign(D13:G13))))</f>
        <v>#NAME?</v>
      </c>
      <c r="AM15" s="9" t="e">
        <f t="shared" ca="1" si="10"/>
        <v>#NAME?</v>
      </c>
      <c r="AN15" s="10" t="e">
        <f t="shared" ca="1" si="11"/>
        <v>#NAME?</v>
      </c>
    </row>
    <row r="16" spans="1:40" x14ac:dyDescent="0.35">
      <c r="I16" t="e">
        <f ca="1"/>
        <v>#NAME?</v>
      </c>
      <c r="J16" s="6" t="e">
        <f ca="1"/>
        <v>#NAME?</v>
      </c>
      <c r="K16" t="e">
        <f ca="1"/>
        <v>#NAME?</v>
      </c>
      <c r="L16" t="e">
        <f ca="1"/>
        <v>#NAME?</v>
      </c>
      <c r="M16" t="e">
        <f ca="1"/>
        <v>#NAME?</v>
      </c>
      <c r="N16" t="e">
        <f ca="1"/>
        <v>#NAME?</v>
      </c>
      <c r="O16" s="7" t="e">
        <f ca="1"/>
        <v>#NAME?</v>
      </c>
      <c r="Q16" t="s">
        <v>43</v>
      </c>
      <c r="R16" s="12" t="e">
        <f ca="1">(R14-R13)/(R15-R13)</f>
        <v>#NAME?</v>
      </c>
      <c r="U16" t="s">
        <v>11</v>
      </c>
      <c r="X16" t="e">
        <f ca="1">_xlfn.CHISQ.DIST.RT(X14,X15)</f>
        <v>#NAME?</v>
      </c>
      <c r="AB16">
        <f>SUM(AB4:AB15)</f>
        <v>499</v>
      </c>
      <c r="AC16" t="e">
        <f t="shared" ref="AC16:AD16" ca="1" si="12">SUM(AC4:AC15)</f>
        <v>#NAME?</v>
      </c>
      <c r="AD16" t="e">
        <f t="shared" ca="1" si="12"/>
        <v>#NAME?</v>
      </c>
      <c r="AI16">
        <f ca="1">2*R8/R7</f>
        <v>0.83333333333333337</v>
      </c>
    </row>
    <row r="17" spans="9:18" x14ac:dyDescent="0.35">
      <c r="I17" t="e">
        <f ca="1"/>
        <v>#NAME?</v>
      </c>
      <c r="J17" s="8" t="e">
        <f ca="1"/>
        <v>#NAME?</v>
      </c>
      <c r="K17" s="9" t="e">
        <f ca="1"/>
        <v>#NAME?</v>
      </c>
      <c r="L17" s="9" t="e">
        <f ca="1"/>
        <v>#NAME?</v>
      </c>
      <c r="M17" s="9" t="e">
        <f ca="1"/>
        <v>#NAME?</v>
      </c>
      <c r="N17" s="9" t="e">
        <f ca="1"/>
        <v>#NAME?</v>
      </c>
      <c r="O17" s="10" t="e">
        <f ca="1"/>
        <v>#NAME?</v>
      </c>
      <c r="Q17" t="s">
        <v>44</v>
      </c>
      <c r="R17" s="12" t="e">
        <f ca="1">2*(R8-R14)</f>
        <v>#NAME?</v>
      </c>
    </row>
    <row r="18" spans="9:18" x14ac:dyDescent="0.35">
      <c r="Q18" t="s">
        <v>45</v>
      </c>
      <c r="R18" s="13" t="e">
        <f ca="1">R8*LN(R7)-2*R14</f>
        <v>#NAME?</v>
      </c>
    </row>
    <row r="20" spans="9:18" x14ac:dyDescent="0.35">
      <c r="Q20" t="s">
        <v>46</v>
      </c>
      <c r="R20" s="11">
        <v>0.05</v>
      </c>
    </row>
    <row r="21" spans="9:18" x14ac:dyDescent="0.35">
      <c r="Q21" t="s">
        <v>47</v>
      </c>
      <c r="R21" s="13">
        <f>_xlfn.NORM.S.INV(1-R20/2)</f>
        <v>1.9599639845400536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2025-09-24T09:28:16Z</dcterms:created>
  <dcterms:modified xsi:type="dcterms:W3CDTF">2025-09-24T09:30:27Z</dcterms:modified>
</cp:coreProperties>
</file>