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65CB7B21-D9E0-4383-9B8F-6541117B20F4}" xr6:coauthVersionLast="47" xr6:coauthVersionMax="47" xr10:uidLastSave="{045F88F8-62CB-4B0B-AEAE-C6837C897291}"/>
  <bookViews>
    <workbookView xWindow="-110" yWindow="-110" windowWidth="19420" windowHeight="10300" xr2:uid="{7F32C8DE-8B60-40FC-A1A8-35B942AC8E6B}"/>
  </bookViews>
  <sheets>
    <sheet name="Title" sheetId="8" r:id="rId1"/>
    <sheet name="mle 1" sheetId="2" r:id="rId2"/>
    <sheet name="mle 2" sheetId="5" r:id="rId3"/>
    <sheet name="2 param" sheetId="6" r:id="rId4"/>
    <sheet name="mle and mom" sheetId="7" r:id="rId5"/>
  </sheets>
  <definedNames>
    <definedName name="solver_adj" localSheetId="1" hidden="1">'mle 1'!$D$3:$D$5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'mle 1'!$D$3</definedName>
    <definedName name="solver_lhs2" localSheetId="1" hidden="1">'mle 1'!$D$3</definedName>
    <definedName name="solver_lhs3" localSheetId="1" hidden="1">'mle 1'!$D$4</definedName>
    <definedName name="solver_lhs4" localSheetId="1" hidden="1">'mle 1'!$D$4</definedName>
    <definedName name="solver_lhs5" localSheetId="1" hidden="1">'mle 1'!$D$5</definedName>
    <definedName name="solver_lhs6" localSheetId="1" hidden="1">'mle 1'!$D$5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6</definedName>
    <definedName name="solver_nwt" localSheetId="1" hidden="1">1</definedName>
    <definedName name="solver_opt" localSheetId="1" hidden="1">'mle 1'!$D$6</definedName>
    <definedName name="solver_pre" localSheetId="1" hidden="1">0.000001</definedName>
    <definedName name="solver_rbv" localSheetId="1" hidden="1">2</definedName>
    <definedName name="solver_rel1" localSheetId="1" hidden="1">1</definedName>
    <definedName name="solver_rel2" localSheetId="1" hidden="1">3</definedName>
    <definedName name="solver_rel3" localSheetId="1" hidden="1">1</definedName>
    <definedName name="solver_rel4" localSheetId="1" hidden="1">3</definedName>
    <definedName name="solver_rel5" localSheetId="1" hidden="1">1</definedName>
    <definedName name="solver_rel6" localSheetId="1" hidden="1">3</definedName>
    <definedName name="solver_rhs1" localSheetId="1" hidden="1">10</definedName>
    <definedName name="solver_rhs2" localSheetId="1" hidden="1">0.1</definedName>
    <definedName name="solver_rhs3" localSheetId="1" hidden="1">10</definedName>
    <definedName name="solver_rhs4" localSheetId="1" hidden="1">0.1</definedName>
    <definedName name="solver_rhs5" localSheetId="1" hidden="1">'mle 1'!$A$14</definedName>
    <definedName name="solver_rhs6" localSheetId="1" hidden="1">0.1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7" l="1" a="1"/>
  <c r="M14" i="7" s="1"/>
  <c r="P10" i="7" a="1"/>
  <c r="P10" i="7" s="1"/>
  <c r="P3" i="7" a="1"/>
  <c r="P3" i="7" s="1"/>
  <c r="M3" i="7" a="1"/>
  <c r="M3" i="7" s="1"/>
  <c r="K3" i="7" a="1"/>
  <c r="K3" i="7" s="1"/>
  <c r="J3" i="7" a="1"/>
  <c r="J3" i="7" s="1"/>
  <c r="I3" i="7" a="1"/>
  <c r="I3" i="7" s="1"/>
  <c r="H3" i="7" a="1"/>
  <c r="H3" i="7" s="1"/>
  <c r="G3" i="7" a="1"/>
  <c r="G3" i="7" s="1"/>
  <c r="F3" i="7" a="1"/>
  <c r="F3" i="7" s="1"/>
  <c r="E3" i="7" a="1"/>
  <c r="E3" i="7" s="1"/>
  <c r="C3" i="7" a="1"/>
  <c r="C3" i="7" s="1"/>
  <c r="L16" i="6" a="1"/>
  <c r="L16" i="6" s="1"/>
  <c r="D16" i="6" a="1"/>
  <c r="D16" i="6" s="1"/>
  <c r="I11" i="6" a="1"/>
  <c r="I11" i="6" s="1"/>
  <c r="D10" i="6" a="1"/>
  <c r="D10" i="6" s="1"/>
  <c r="L6" i="6" a="1"/>
  <c r="L6" i="6" s="1"/>
  <c r="L2" i="6" a="1"/>
  <c r="L2" i="6" s="1"/>
  <c r="I2" i="6" a="1"/>
  <c r="I2" i="6" s="1"/>
  <c r="D2" i="6" a="1"/>
  <c r="D2" i="6" s="1"/>
  <c r="F18" i="5" a="1"/>
  <c r="F18" i="5" s="1"/>
  <c r="F17" i="5" a="1"/>
  <c r="F17" i="5" s="1"/>
  <c r="F16" i="5" a="1"/>
  <c r="F16" i="5" s="1"/>
  <c r="F14" i="5" a="1"/>
  <c r="F14" i="5" s="1"/>
  <c r="F13" i="5" a="1"/>
  <c r="F13" i="5" s="1"/>
  <c r="F12" i="5" a="1"/>
  <c r="F12" i="5" s="1"/>
  <c r="F10" i="5" a="1"/>
  <c r="F10" i="5" s="1"/>
  <c r="F9" i="5" a="1"/>
  <c r="F9" i="5" s="1"/>
  <c r="F8" i="5" a="1"/>
  <c r="F8" i="5" s="1"/>
  <c r="P5" i="5" a="1"/>
  <c r="P5" i="5" s="1"/>
  <c r="P4" i="5" a="1"/>
  <c r="P4" i="5" s="1"/>
  <c r="P3" i="5" a="1"/>
  <c r="P3" i="5" s="1"/>
  <c r="G3" i="5" a="1"/>
  <c r="G3" i="5" s="1"/>
  <c r="P5" i="2" a="1"/>
  <c r="P5" i="2" s="1"/>
  <c r="P4" i="2" a="1"/>
  <c r="P4" i="2" s="1"/>
  <c r="P3" i="2" a="1"/>
  <c r="P3" i="2" s="1"/>
  <c r="G3" i="2" a="1"/>
  <c r="G3" i="2" s="1"/>
  <c r="E11" i="7" a="1"/>
  <c r="E11" i="7"/>
  <c r="F11" i="7" a="1"/>
  <c r="F11" i="7" s="1"/>
  <c r="G11" i="7" a="1"/>
  <c r="G11" i="7" s="1"/>
  <c r="H11" i="7" a="1"/>
  <c r="H11" i="7" s="1"/>
  <c r="I11" i="7" a="1"/>
  <c r="I11" i="7"/>
  <c r="J11" i="7" a="1"/>
  <c r="J11" i="7" s="1"/>
  <c r="K11" i="7" a="1"/>
  <c r="K11" i="7"/>
  <c r="D11" i="7" a="1"/>
  <c r="D11" i="7" s="1"/>
  <c r="E2" i="7"/>
  <c r="F2" i="7" s="1"/>
  <c r="G2" i="7" s="1"/>
  <c r="H2" i="7" s="1"/>
  <c r="I2" i="7" s="1"/>
  <c r="J2" i="7" s="1"/>
  <c r="K2" i="7" s="1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1" i="6"/>
  <c r="D10" i="5"/>
  <c r="D9" i="5"/>
  <c r="D8" i="5"/>
  <c r="D6" i="5" a="1"/>
  <c r="D6" i="5" s="1"/>
  <c r="D2" i="5"/>
  <c r="D2" i="2"/>
  <c r="D6" i="2" a="1"/>
  <c r="D6" i="2" s="1"/>
  <c r="D12" i="5" l="1"/>
  <c r="D12" i="7"/>
  <c r="E13" i="6"/>
  <c r="J13" i="6" s="1"/>
  <c r="M13" i="6" s="1"/>
  <c r="E14" i="6"/>
  <c r="M14" i="6"/>
  <c r="J14" i="6"/>
  <c r="K12" i="7"/>
  <c r="J12" i="7"/>
  <c r="I12" i="7"/>
  <c r="H12" i="7"/>
  <c r="G12" i="7"/>
  <c r="F12" i="7"/>
  <c r="E12" i="7"/>
  <c r="D14" i="5" l="1"/>
  <c r="D13" i="5"/>
  <c r="D16" i="5"/>
  <c r="D18" i="5" l="1"/>
  <c r="D17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<sst xmlns="http://schemas.openxmlformats.org/spreadsheetml/2006/main" count="70" uniqueCount="32">
  <si>
    <t>α</t>
  </si>
  <si>
    <t>β</t>
  </si>
  <si>
    <t>γ</t>
  </si>
  <si>
    <t>mean</t>
  </si>
  <si>
    <t>var</t>
  </si>
  <si>
    <t>skew</t>
  </si>
  <si>
    <t>δ1</t>
  </si>
  <si>
    <t>δ2</t>
  </si>
  <si>
    <t>n</t>
  </si>
  <si>
    <r>
      <t>h(</t>
    </r>
    <r>
      <rPr>
        <sz val="11"/>
        <color theme="1"/>
        <rFont val="Aptos Narrow"/>
        <family val="2"/>
      </rPr>
      <t>β,α,γ)</t>
    </r>
  </si>
  <si>
    <t>LL</t>
  </si>
  <si>
    <t>D2</t>
  </si>
  <si>
    <t>D6</t>
  </si>
  <si>
    <t>cell</t>
  </si>
  <si>
    <t>feature</t>
  </si>
  <si>
    <t>function</t>
  </si>
  <si>
    <t>h(β,α,γ)</t>
  </si>
  <si>
    <t>value</t>
  </si>
  <si>
    <t>converge</t>
  </si>
  <si>
    <t>hessian</t>
  </si>
  <si>
    <t>G3</t>
  </si>
  <si>
    <t>I3</t>
  </si>
  <si>
    <t>max h</t>
  </si>
  <si>
    <t>part of the output from G3:L5</t>
  </si>
  <si>
    <t>δ3</t>
  </si>
  <si>
    <t>skew act</t>
  </si>
  <si>
    <t>skew est</t>
  </si>
  <si>
    <t>gamma</t>
  </si>
  <si>
    <t>Real Statistics Using Excel</t>
  </si>
  <si>
    <t>Updated</t>
  </si>
  <si>
    <t>Copyright © 2013 - 2025 Charles Zaiontz</t>
  </si>
  <si>
    <t>Fitting 3-Parameter Weibull Distribution using MLE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</si>
</sst>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  <font>
      <sz val="10"/>
      <color theme="1"/>
      <name val="Cambria"/>
      <family val="1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2" fillId="0" borderId="10" xfId="0" applyFont="1" applyBorder="1"/>
    <xf numFmtId="0" fontId="3" fillId="0" borderId="0" xfId="0" applyFont="1" applyAlignment="1">
      <alignment vertical="center" wrapText="1"/>
    </xf>
    <xf numFmtId="15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1BFB-1C19-4AD1-A943-C2429892C356}">
  <sheetPr codeName="Sheet8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28</v>
      </c>
    </row>
    <row r="2" spans="1:13" x14ac:dyDescent="0.35">
      <c r="A2" t="s">
        <v>31</v>
      </c>
    </row>
    <row r="4" spans="1:13" x14ac:dyDescent="0.35">
      <c r="A4" t="s">
        <v>29</v>
      </c>
      <c r="B4" s="16">
        <v>45871</v>
      </c>
    </row>
    <row r="6" spans="1:13" x14ac:dyDescent="0.35">
      <c r="A6" s="17" t="s">
        <v>30</v>
      </c>
    </row>
    <row r="10" spans="1:13" ht="18.5" x14ac:dyDescent="0.45">
      <c r="M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EB5D-4084-4930-857E-CB6577257A00}">
  <sheetPr codeName="Sheet2"/>
  <dimension ref="A1:P20"/>
  <sheetViews>
    <sheetView workbookViewId="0"/>
  </sheetViews>
  <sheetFormatPr defaultRowHeight="14.5" x14ac:dyDescent="0.35"/>
  <cols>
    <col min="2" max="2" width="4.54296875" customWidth="1"/>
    <col min="3" max="3" width="6.90625" customWidth="1"/>
    <col min="5" max="5" width="2.90625" customWidth="1"/>
    <col min="6" max="6" width="3.26953125" customWidth="1"/>
    <col min="14" max="14" width="5.54296875" customWidth="1"/>
    <col min="16" max="16" width="96" customWidth="1"/>
  </cols>
  <sheetData>
    <row r="1" spans="1:16" x14ac:dyDescent="0.35">
      <c r="A1">
        <v>2.9382677010094946</v>
      </c>
      <c r="C1" s="1"/>
    </row>
    <row r="2" spans="1:16" x14ac:dyDescent="0.35">
      <c r="A2">
        <v>2.8258283551248597</v>
      </c>
      <c r="C2" s="1" t="s">
        <v>8</v>
      </c>
      <c r="D2" s="2">
        <f>COUNT(A1:A20)</f>
        <v>20</v>
      </c>
      <c r="G2" s="13" t="s">
        <v>17</v>
      </c>
      <c r="H2" s="13" t="s">
        <v>18</v>
      </c>
      <c r="I2" s="13" t="s">
        <v>16</v>
      </c>
      <c r="J2" s="19" t="s">
        <v>19</v>
      </c>
      <c r="K2" s="19"/>
      <c r="L2" s="19"/>
      <c r="N2" s="14" t="s">
        <v>13</v>
      </c>
      <c r="O2" s="14" t="s">
        <v>14</v>
      </c>
      <c r="P2" s="14" t="s">
        <v>15</v>
      </c>
    </row>
    <row r="3" spans="1:16" x14ac:dyDescent="0.35">
      <c r="A3">
        <v>3.3235244175784726</v>
      </c>
      <c r="C3" s="1" t="s">
        <v>0</v>
      </c>
      <c r="D3" s="3">
        <v>1</v>
      </c>
      <c r="F3" t="s">
        <v>1</v>
      </c>
      <c r="G3" s="5" t="e" cm="1">
        <f t="array" aca="1" ref="G3" ca="1">MNEWTON3(D6,D4,D3,D5)</f>
        <v>#NAME?</v>
      </c>
      <c r="H3" s="2"/>
      <c r="I3" s="7"/>
      <c r="J3" s="5"/>
      <c r="K3" s="6"/>
      <c r="L3" s="7"/>
      <c r="N3" t="s">
        <v>11</v>
      </c>
      <c r="O3" t="s">
        <v>8</v>
      </c>
      <c r="P3" t="e" cm="1">
        <f t="array" aca="1" ref="P3" ca="1">FFTEXT(N3)</f>
        <v>#NAME?</v>
      </c>
    </row>
    <row r="4" spans="1:16" x14ac:dyDescent="0.35">
      <c r="A4">
        <v>3.0213852443934801</v>
      </c>
      <c r="C4" t="s">
        <v>1</v>
      </c>
      <c r="D4" s="3">
        <v>1</v>
      </c>
      <c r="F4" t="s">
        <v>0</v>
      </c>
      <c r="G4" s="8"/>
      <c r="H4" s="3"/>
      <c r="I4" s="9"/>
      <c r="J4" s="8"/>
      <c r="L4" s="9"/>
      <c r="N4" t="s">
        <v>12</v>
      </c>
      <c r="O4" t="s">
        <v>16</v>
      </c>
      <c r="P4" t="e" cm="1">
        <f t="array" aca="1" ref="P4" ca="1">FFTEXT(N4)</f>
        <v>#NAME?</v>
      </c>
    </row>
    <row r="5" spans="1:16" x14ac:dyDescent="0.35">
      <c r="A5">
        <v>2.1086016683120343</v>
      </c>
      <c r="C5" t="s">
        <v>2</v>
      </c>
      <c r="D5" s="3">
        <v>1</v>
      </c>
      <c r="F5" t="s">
        <v>2</v>
      </c>
      <c r="G5" s="10"/>
      <c r="H5" s="4"/>
      <c r="I5" s="12"/>
      <c r="J5" s="10"/>
      <c r="K5" s="11"/>
      <c r="L5" s="12"/>
      <c r="N5" t="s">
        <v>20</v>
      </c>
      <c r="O5" t="s">
        <v>22</v>
      </c>
      <c r="P5" t="e" cm="1">
        <f t="array" aca="1" ref="P5" ca="1">FFTEXT(N5)</f>
        <v>#NAME?</v>
      </c>
    </row>
    <row r="6" spans="1:16" x14ac:dyDescent="0.35">
      <c r="A6">
        <v>3.1639685071118162</v>
      </c>
      <c r="C6" t="s">
        <v>9</v>
      </c>
      <c r="D6" s="4" cm="1">
        <f t="array" ref="D6">D$2*LN(D4)-D$2*D4*LN(D3)+(D4-1)*SUMPRODUCT(LN(A$1:A$20-D5))-SUMPRODUCT((A$1:A$20-D5)^D4)/D3^D4</f>
        <v>-34.117843966115437</v>
      </c>
      <c r="N6" s="11" t="s">
        <v>21</v>
      </c>
      <c r="O6" s="11" t="s">
        <v>10</v>
      </c>
      <c r="P6" s="11" t="s">
        <v>23</v>
      </c>
    </row>
    <row r="7" spans="1:16" x14ac:dyDescent="0.35">
      <c r="A7">
        <v>2.4573167299184333</v>
      </c>
    </row>
    <row r="8" spans="1:16" x14ac:dyDescent="0.35">
      <c r="A8">
        <v>2.1821118839276217</v>
      </c>
    </row>
    <row r="9" spans="1:16" x14ac:dyDescent="0.35">
      <c r="A9">
        <v>2.4669608210770031</v>
      </c>
    </row>
    <row r="10" spans="1:16" x14ac:dyDescent="0.35">
      <c r="A10">
        <v>3.8266407879722117</v>
      </c>
    </row>
    <row r="11" spans="1:16" x14ac:dyDescent="0.35">
      <c r="A11">
        <v>2.9128357994236884</v>
      </c>
    </row>
    <row r="12" spans="1:16" x14ac:dyDescent="0.35">
      <c r="A12">
        <v>2.2977456449055547</v>
      </c>
      <c r="C12" s="1"/>
    </row>
    <row r="13" spans="1:16" x14ac:dyDescent="0.35">
      <c r="A13">
        <v>3.2059522438037384</v>
      </c>
      <c r="C13" s="1"/>
    </row>
    <row r="14" spans="1:16" x14ac:dyDescent="0.35">
      <c r="A14">
        <v>1.6443685046918259</v>
      </c>
      <c r="C14" s="1"/>
    </row>
    <row r="15" spans="1:16" x14ac:dyDescent="0.35">
      <c r="A15">
        <v>1.9587824490774912</v>
      </c>
    </row>
    <row r="16" spans="1:16" x14ac:dyDescent="0.35">
      <c r="A16">
        <v>3.3739289678103876</v>
      </c>
    </row>
    <row r="17" spans="1:1" x14ac:dyDescent="0.35">
      <c r="A17">
        <v>2.9846432279856367</v>
      </c>
    </row>
    <row r="18" spans="1:1" x14ac:dyDescent="0.35">
      <c r="A18">
        <v>3.0159966093944686</v>
      </c>
    </row>
    <row r="19" spans="1:1" x14ac:dyDescent="0.35">
      <c r="A19">
        <v>2.230020494823493</v>
      </c>
    </row>
    <row r="20" spans="1:1" x14ac:dyDescent="0.35">
      <c r="A20">
        <v>2.1789639077737211</v>
      </c>
    </row>
  </sheetData>
  <mergeCells count="1">
    <mergeCell ref="J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7668-44C8-4D96-8AB5-2163EC1E1031}">
  <sheetPr codeName="Sheet5"/>
  <dimension ref="A1:P20"/>
  <sheetViews>
    <sheetView workbookViewId="0"/>
  </sheetViews>
  <sheetFormatPr defaultRowHeight="14.5" x14ac:dyDescent="0.35"/>
  <cols>
    <col min="2" max="2" width="4.54296875" customWidth="1"/>
    <col min="3" max="3" width="6.90625" customWidth="1"/>
    <col min="5" max="5" width="2.90625" customWidth="1"/>
    <col min="6" max="6" width="3.08984375" customWidth="1"/>
    <col min="14" max="14" width="5.54296875" customWidth="1"/>
    <col min="16" max="16" width="96" customWidth="1"/>
  </cols>
  <sheetData>
    <row r="1" spans="1:16" x14ac:dyDescent="0.35">
      <c r="A1">
        <v>2.9382677010094946</v>
      </c>
      <c r="C1" s="1"/>
    </row>
    <row r="2" spans="1:16" x14ac:dyDescent="0.35">
      <c r="A2">
        <v>2.8258283551248597</v>
      </c>
      <c r="C2" s="1" t="s">
        <v>8</v>
      </c>
      <c r="D2" s="2">
        <f>COUNT(A1:A20)</f>
        <v>20</v>
      </c>
      <c r="G2" s="13" t="s">
        <v>17</v>
      </c>
      <c r="H2" s="13" t="s">
        <v>18</v>
      </c>
      <c r="I2" s="13" t="s">
        <v>16</v>
      </c>
      <c r="J2" s="19" t="s">
        <v>19</v>
      </c>
      <c r="K2" s="19"/>
      <c r="L2" s="19"/>
      <c r="N2" s="14" t="s">
        <v>13</v>
      </c>
      <c r="O2" s="14" t="s">
        <v>14</v>
      </c>
      <c r="P2" s="14" t="s">
        <v>15</v>
      </c>
    </row>
    <row r="3" spans="1:16" x14ac:dyDescent="0.35">
      <c r="A3">
        <v>3.3235244175784726</v>
      </c>
      <c r="C3" s="1" t="s">
        <v>0</v>
      </c>
      <c r="D3" s="3">
        <v>1.5</v>
      </c>
      <c r="F3" t="s">
        <v>1</v>
      </c>
      <c r="G3" s="5" t="e" cm="1">
        <f t="array" aca="1" ref="G3" ca="1">MNEWTON3(D6,D4,D3,D5)</f>
        <v>#NAME?</v>
      </c>
      <c r="H3" s="2"/>
      <c r="I3" s="7"/>
      <c r="J3" s="5"/>
      <c r="K3" s="6"/>
      <c r="L3" s="7"/>
      <c r="N3" t="s">
        <v>11</v>
      </c>
      <c r="O3" t="s">
        <v>8</v>
      </c>
      <c r="P3" t="e" cm="1">
        <f t="array" aca="1" ref="P3" ca="1">FFTEXT(N3)</f>
        <v>#NAME?</v>
      </c>
    </row>
    <row r="4" spans="1:16" x14ac:dyDescent="0.35">
      <c r="A4">
        <v>3.0213852443934801</v>
      </c>
      <c r="C4" t="s">
        <v>1</v>
      </c>
      <c r="D4" s="3">
        <v>3.3</v>
      </c>
      <c r="F4" t="s">
        <v>0</v>
      </c>
      <c r="G4" s="8"/>
      <c r="H4" s="3"/>
      <c r="I4" s="9"/>
      <c r="J4" s="8"/>
      <c r="L4" s="9"/>
      <c r="N4" t="s">
        <v>12</v>
      </c>
      <c r="O4" t="s">
        <v>16</v>
      </c>
      <c r="P4" t="e" cm="1">
        <f t="array" aca="1" ref="P4" ca="1">FFTEXT(N4)</f>
        <v>#NAME?</v>
      </c>
    </row>
    <row r="5" spans="1:16" x14ac:dyDescent="0.35">
      <c r="A5">
        <v>2.1086016683120343</v>
      </c>
      <c r="C5" t="s">
        <v>2</v>
      </c>
      <c r="D5" s="3">
        <v>1.1000000000000001</v>
      </c>
      <c r="F5" t="s">
        <v>2</v>
      </c>
      <c r="G5" s="10"/>
      <c r="H5" s="4"/>
      <c r="I5" s="12"/>
      <c r="J5" s="10"/>
      <c r="K5" s="11"/>
      <c r="L5" s="12"/>
      <c r="N5" t="s">
        <v>20</v>
      </c>
      <c r="O5" t="s">
        <v>22</v>
      </c>
      <c r="P5" t="e" cm="1">
        <f t="array" aca="1" ref="P5" ca="1">FFTEXT(N5)</f>
        <v>#NAME?</v>
      </c>
    </row>
    <row r="6" spans="1:16" x14ac:dyDescent="0.35">
      <c r="A6">
        <v>3.1639685071118162</v>
      </c>
      <c r="C6" t="s">
        <v>9</v>
      </c>
      <c r="D6" s="4" cm="1">
        <f t="array" ref="D6">D$2*LN(D4)-D$2*D4*LN(D3)+(D4-1)*SUMPRODUCT(LN(A$1:A$20-D5))-SUMPRODUCT((A$1:A$20-D5)^D4)/D3^D4</f>
        <v>-20.482543643070787</v>
      </c>
      <c r="N6" s="11" t="s">
        <v>21</v>
      </c>
      <c r="O6" s="11" t="s">
        <v>10</v>
      </c>
      <c r="P6" s="11" t="s">
        <v>23</v>
      </c>
    </row>
    <row r="7" spans="1:16" x14ac:dyDescent="0.35">
      <c r="A7">
        <v>2.4573167299184333</v>
      </c>
    </row>
    <row r="8" spans="1:16" x14ac:dyDescent="0.35">
      <c r="A8">
        <v>2.1821118839276217</v>
      </c>
      <c r="C8" t="s">
        <v>3</v>
      </c>
      <c r="D8" s="2">
        <f>AVERAGE(A1:A20)</f>
        <v>2.7058921983057713</v>
      </c>
      <c r="F8" t="e" cm="1">
        <f t="array" aca="1" ref="F8" ca="1">FTEXT(D8)</f>
        <v>#NAME?</v>
      </c>
    </row>
    <row r="9" spans="1:16" x14ac:dyDescent="0.35">
      <c r="A9">
        <v>2.4669608210770031</v>
      </c>
      <c r="C9" t="s">
        <v>4</v>
      </c>
      <c r="D9" s="3">
        <f>_xlfn.VAR.S(A1:A20)</f>
        <v>0.3175790365651599</v>
      </c>
      <c r="F9" t="e" cm="1">
        <f t="array" aca="1" ref="F9" ca="1">FTEXT(D9)</f>
        <v>#NAME?</v>
      </c>
    </row>
    <row r="10" spans="1:16" x14ac:dyDescent="0.35">
      <c r="A10">
        <v>3.8266407879722117</v>
      </c>
      <c r="C10" t="s">
        <v>5</v>
      </c>
      <c r="D10" s="4">
        <f>SKEW(A1:A20)</f>
        <v>-1.7105941716538037E-2</v>
      </c>
      <c r="F10" t="e" cm="1">
        <f t="array" aca="1" ref="F10" ca="1">FTEXT(D10)</f>
        <v>#NAME?</v>
      </c>
    </row>
    <row r="11" spans="1:16" x14ac:dyDescent="0.35">
      <c r="A11">
        <v>2.9128357994236884</v>
      </c>
    </row>
    <row r="12" spans="1:16" x14ac:dyDescent="0.35">
      <c r="A12">
        <v>2.2977456449055547</v>
      </c>
      <c r="C12" s="1" t="s">
        <v>6</v>
      </c>
      <c r="D12" s="2" t="e">
        <f ca="1">_xlfn.GAMMA(1+1/G3)</f>
        <v>#NAME?</v>
      </c>
      <c r="F12" t="e" cm="1">
        <f t="array" aca="1" ref="F12" ca="1">FTEXT(D12)</f>
        <v>#NAME?</v>
      </c>
    </row>
    <row r="13" spans="1:16" x14ac:dyDescent="0.35">
      <c r="A13">
        <v>3.2059522438037384</v>
      </c>
      <c r="C13" s="1" t="s">
        <v>7</v>
      </c>
      <c r="D13" s="3" t="e">
        <f ca="1">_xlfn.GAMMA(1+2/G3)</f>
        <v>#NAME?</v>
      </c>
      <c r="F13" t="e" cm="1">
        <f t="array" aca="1" ref="F13" ca="1">FTEXT(D13)</f>
        <v>#NAME?</v>
      </c>
    </row>
    <row r="14" spans="1:16" x14ac:dyDescent="0.35">
      <c r="A14">
        <v>1.6443685046918259</v>
      </c>
      <c r="C14" s="1" t="s">
        <v>24</v>
      </c>
      <c r="D14" s="4" t="e">
        <f ca="1">_xlfn.GAMMA(1+3/G3)</f>
        <v>#NAME?</v>
      </c>
      <c r="F14" t="e" cm="1">
        <f t="array" aca="1" ref="F14" ca="1">FTEXT(D14)</f>
        <v>#NAME?</v>
      </c>
    </row>
    <row r="15" spans="1:16" x14ac:dyDescent="0.35">
      <c r="A15">
        <v>1.9587824490774912</v>
      </c>
    </row>
    <row r="16" spans="1:16" x14ac:dyDescent="0.35">
      <c r="A16">
        <v>3.3739289678103876</v>
      </c>
      <c r="C16" t="s">
        <v>3</v>
      </c>
      <c r="D16" s="2" t="e">
        <f ca="1">G5+G4*D12</f>
        <v>#NAME?</v>
      </c>
      <c r="F16" t="e" cm="1">
        <f t="array" aca="1" ref="F16" ca="1">FTEXT(D16)</f>
        <v>#NAME?</v>
      </c>
    </row>
    <row r="17" spans="1:6" x14ac:dyDescent="0.35">
      <c r="A17">
        <v>2.9846432279856367</v>
      </c>
      <c r="C17" t="s">
        <v>4</v>
      </c>
      <c r="D17" s="3" t="e">
        <f ca="1">G4^2*(D13+D12^2)</f>
        <v>#NAME?</v>
      </c>
      <c r="F17" t="e" cm="1">
        <f t="array" aca="1" ref="F17" ca="1">FTEXT(D17)</f>
        <v>#NAME?</v>
      </c>
    </row>
    <row r="18" spans="1:6" x14ac:dyDescent="0.35">
      <c r="A18">
        <v>3.0159966093944686</v>
      </c>
      <c r="C18" t="s">
        <v>5</v>
      </c>
      <c r="D18" s="4" t="e">
        <f ca="1">(D14-3*D12*D13+2*D12^3)/(D13-D12^2)^(3/2)</f>
        <v>#NAME?</v>
      </c>
      <c r="F18" t="e" cm="1">
        <f t="array" aca="1" ref="F18" ca="1">FTEXT(D18)</f>
        <v>#NAME?</v>
      </c>
    </row>
    <row r="19" spans="1:6" x14ac:dyDescent="0.35">
      <c r="A19">
        <v>2.230020494823493</v>
      </c>
    </row>
    <row r="20" spans="1:6" x14ac:dyDescent="0.35">
      <c r="A20">
        <v>2.1789639077737211</v>
      </c>
    </row>
  </sheetData>
  <mergeCells count="1">
    <mergeCell ref="J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5C10-F3B2-441D-BCC0-BEC78A82CACC}">
  <sheetPr codeName="Sheet6"/>
  <dimension ref="A1:M21"/>
  <sheetViews>
    <sheetView workbookViewId="0"/>
  </sheetViews>
  <sheetFormatPr defaultRowHeight="14.5" x14ac:dyDescent="0.35"/>
  <cols>
    <col min="3" max="3" width="5.26953125" customWidth="1"/>
  </cols>
  <sheetData>
    <row r="1" spans="1:13" x14ac:dyDescent="0.35">
      <c r="A1">
        <v>2.9382677010094946</v>
      </c>
      <c r="B1">
        <f>A1-1</f>
        <v>1.9382677010094946</v>
      </c>
    </row>
    <row r="2" spans="1:13" x14ac:dyDescent="0.35">
      <c r="A2">
        <v>2.8258283551248597</v>
      </c>
      <c r="B2">
        <f t="shared" ref="B2:B20" si="0">A2-1</f>
        <v>1.8258283551248597</v>
      </c>
      <c r="D2" t="e" cm="1">
        <f t="array" aca="1" ref="D2" ca="1">WEIBULL_FIT(B1:B20,TRUE)</f>
        <v>#NAME?</v>
      </c>
      <c r="E2" s="2"/>
      <c r="I2" t="e" cm="1">
        <f t="array" aca="1" ref="I2" ca="1">WEIBULL_FITR(B1:B20,TRUE)</f>
        <v>#NAME?</v>
      </c>
      <c r="J2" s="2"/>
      <c r="L2" t="e" cm="1">
        <f t="array" aca="1" ref="L2" ca="1">WEIBULL_FITM(B1:B20,TRUE)</f>
        <v>#NAME?</v>
      </c>
      <c r="M2" s="2"/>
    </row>
    <row r="3" spans="1:13" x14ac:dyDescent="0.35">
      <c r="A3">
        <v>3.3235244175784726</v>
      </c>
      <c r="B3">
        <f t="shared" si="0"/>
        <v>2.3235244175784726</v>
      </c>
      <c r="E3" s="3"/>
      <c r="J3" s="3"/>
      <c r="M3" s="3"/>
    </row>
    <row r="4" spans="1:13" x14ac:dyDescent="0.35">
      <c r="A4">
        <v>3.0213852443934801</v>
      </c>
      <c r="B4">
        <f t="shared" si="0"/>
        <v>2.0213852443934801</v>
      </c>
      <c r="E4" s="3"/>
      <c r="J4" s="3"/>
      <c r="M4" s="4"/>
    </row>
    <row r="5" spans="1:13" x14ac:dyDescent="0.35">
      <c r="A5">
        <v>2.1086016683120343</v>
      </c>
      <c r="B5">
        <f t="shared" si="0"/>
        <v>1.1086016683120343</v>
      </c>
      <c r="E5" s="3"/>
      <c r="J5" s="3"/>
    </row>
    <row r="6" spans="1:13" x14ac:dyDescent="0.35">
      <c r="A6">
        <v>3.1639685071118162</v>
      </c>
      <c r="B6">
        <f t="shared" si="0"/>
        <v>2.1639685071118162</v>
      </c>
      <c r="E6" s="3"/>
      <c r="J6" s="3"/>
      <c r="L6" t="e" cm="1">
        <f t="array" aca="1" ref="L6" ca="1">FTEXT(L2)</f>
        <v>#NAME?</v>
      </c>
    </row>
    <row r="7" spans="1:13" x14ac:dyDescent="0.35">
      <c r="A7">
        <v>2.4573167299184333</v>
      </c>
      <c r="B7">
        <f t="shared" si="0"/>
        <v>1.4573167299184333</v>
      </c>
      <c r="E7" s="3"/>
      <c r="J7" s="3"/>
    </row>
    <row r="8" spans="1:13" x14ac:dyDescent="0.35">
      <c r="A8">
        <v>2.1821118839276217</v>
      </c>
      <c r="B8">
        <f t="shared" si="0"/>
        <v>1.1821118839276217</v>
      </c>
      <c r="E8" s="4"/>
      <c r="J8" s="3"/>
    </row>
    <row r="9" spans="1:13" x14ac:dyDescent="0.35">
      <c r="A9">
        <v>2.4669608210770031</v>
      </c>
      <c r="B9">
        <f t="shared" si="0"/>
        <v>1.4669608210770031</v>
      </c>
      <c r="J9" s="4"/>
    </row>
    <row r="10" spans="1:13" x14ac:dyDescent="0.35">
      <c r="A10">
        <v>3.8266407879722117</v>
      </c>
      <c r="B10">
        <f t="shared" si="0"/>
        <v>2.8266407879722117</v>
      </c>
      <c r="D10" t="e" cm="1">
        <f t="array" aca="1" ref="D10" ca="1">FTEXT(D2)</f>
        <v>#NAME?</v>
      </c>
    </row>
    <row r="11" spans="1:13" x14ac:dyDescent="0.35">
      <c r="A11">
        <v>2.9128357994236884</v>
      </c>
      <c r="B11">
        <f t="shared" si="0"/>
        <v>1.9128357994236884</v>
      </c>
      <c r="I11" t="e" cm="1">
        <f t="array" aca="1" ref="I11" ca="1">FTEXT(I2)</f>
        <v>#NAME?</v>
      </c>
    </row>
    <row r="12" spans="1:13" x14ac:dyDescent="0.35">
      <c r="A12">
        <v>2.2977456449055547</v>
      </c>
      <c r="B12">
        <f t="shared" si="0"/>
        <v>1.2977456449055547</v>
      </c>
    </row>
    <row r="13" spans="1:13" x14ac:dyDescent="0.35">
      <c r="A13">
        <v>3.2059522438037384</v>
      </c>
      <c r="B13">
        <f t="shared" si="0"/>
        <v>2.2059522438037384</v>
      </c>
      <c r="D13" t="s">
        <v>25</v>
      </c>
      <c r="E13" s="2">
        <f>SKEW(B1:B20)</f>
        <v>-1.7105941716540576E-2</v>
      </c>
      <c r="I13" t="s">
        <v>25</v>
      </c>
      <c r="J13" s="2">
        <f>E13</f>
        <v>-1.7105941716540576E-2</v>
      </c>
      <c r="L13" t="s">
        <v>25</v>
      </c>
      <c r="M13" s="2">
        <f>J13</f>
        <v>-1.7105941716540576E-2</v>
      </c>
    </row>
    <row r="14" spans="1:13" x14ac:dyDescent="0.35">
      <c r="A14">
        <v>1.6443685046918259</v>
      </c>
      <c r="B14">
        <f t="shared" si="0"/>
        <v>0.64436850469182594</v>
      </c>
      <c r="D14" t="s">
        <v>26</v>
      </c>
      <c r="E14" s="4" t="e">
        <f>(E2^3*_xlfn.GAMMA(1+3/E3)-3*E5*E7-E5^3)/E7^(3/2)</f>
        <v>#DIV/0!</v>
      </c>
      <c r="I14" t="s">
        <v>26</v>
      </c>
      <c r="J14" s="4" t="e">
        <f>(J2^3*_xlfn.GAMMA(1+3/J3)-3*J5*J7-J5^3)/J7^(3/2)</f>
        <v>#DIV/0!</v>
      </c>
      <c r="L14" t="s">
        <v>26</v>
      </c>
      <c r="M14" s="4" t="e">
        <f>(M2^3*_xlfn.GAMMA(1+3/M3)-3*E4*E6-E4^3)/E6^(3/2)</f>
        <v>#DIV/0!</v>
      </c>
    </row>
    <row r="15" spans="1:13" x14ac:dyDescent="0.35">
      <c r="A15">
        <v>1.9587824490774912</v>
      </c>
      <c r="B15">
        <f t="shared" si="0"/>
        <v>0.95878244907749122</v>
      </c>
    </row>
    <row r="16" spans="1:13" x14ac:dyDescent="0.35">
      <c r="A16">
        <v>3.3739289678103876</v>
      </c>
      <c r="B16">
        <f t="shared" si="0"/>
        <v>2.3739289678103876</v>
      </c>
      <c r="D16" t="e" cm="1">
        <f t="array" aca="1" ref="D16" ca="1">FTEXT(E14)</f>
        <v>#NAME?</v>
      </c>
      <c r="K16" s="15"/>
      <c r="L16" t="e" cm="1">
        <f t="array" aca="1" ref="L16" ca="1">FTEXT(M14)</f>
        <v>#NAME?</v>
      </c>
    </row>
    <row r="17" spans="1:4" x14ac:dyDescent="0.35">
      <c r="A17">
        <v>2.9846432279856367</v>
      </c>
      <c r="B17">
        <f t="shared" si="0"/>
        <v>1.9846432279856367</v>
      </c>
    </row>
    <row r="18" spans="1:4" x14ac:dyDescent="0.35">
      <c r="A18">
        <v>3.0159966093944686</v>
      </c>
      <c r="B18">
        <f t="shared" si="0"/>
        <v>2.0159966093944686</v>
      </c>
      <c r="D18" s="1"/>
    </row>
    <row r="19" spans="1:4" x14ac:dyDescent="0.35">
      <c r="A19">
        <v>2.230020494823493</v>
      </c>
      <c r="B19">
        <f t="shared" si="0"/>
        <v>1.230020494823493</v>
      </c>
      <c r="D19" s="1"/>
    </row>
    <row r="20" spans="1:4" x14ac:dyDescent="0.35">
      <c r="A20">
        <v>2.1789639077737211</v>
      </c>
      <c r="B20">
        <f t="shared" si="0"/>
        <v>1.1789639077737211</v>
      </c>
      <c r="D20" s="1"/>
    </row>
    <row r="21" spans="1:4" x14ac:dyDescent="0.35">
      <c r="D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2311-0D21-4E09-8090-4FBC05583767}">
  <sheetPr codeName="Sheet7"/>
  <dimension ref="A1:Q20"/>
  <sheetViews>
    <sheetView workbookViewId="0"/>
  </sheetViews>
  <sheetFormatPr defaultRowHeight="14.5" x14ac:dyDescent="0.35"/>
  <cols>
    <col min="2" max="2" width="5.453125" customWidth="1"/>
    <col min="13" max="13" width="9.6328125" bestFit="1" customWidth="1"/>
  </cols>
  <sheetData>
    <row r="1" spans="1:17" x14ac:dyDescent="0.35">
      <c r="A1">
        <v>2.9382677010094946</v>
      </c>
    </row>
    <row r="2" spans="1:17" x14ac:dyDescent="0.35">
      <c r="A2">
        <v>2.8258283551248597</v>
      </c>
      <c r="C2" t="s">
        <v>27</v>
      </c>
      <c r="D2">
        <v>0.1</v>
      </c>
      <c r="E2">
        <f>D2+0.2</f>
        <v>0.30000000000000004</v>
      </c>
      <c r="F2">
        <f t="shared" ref="F2:K2" si="0">E2+0.2</f>
        <v>0.5</v>
      </c>
      <c r="G2">
        <f t="shared" si="0"/>
        <v>0.7</v>
      </c>
      <c r="H2">
        <f t="shared" si="0"/>
        <v>0.89999999999999991</v>
      </c>
      <c r="I2">
        <f t="shared" si="0"/>
        <v>1.0999999999999999</v>
      </c>
      <c r="J2">
        <f t="shared" si="0"/>
        <v>1.2999999999999998</v>
      </c>
      <c r="K2">
        <f t="shared" si="0"/>
        <v>1.4999999999999998</v>
      </c>
    </row>
    <row r="3" spans="1:17" x14ac:dyDescent="0.35">
      <c r="A3">
        <v>3.3235244175784726</v>
      </c>
      <c r="C3" t="e" cm="1">
        <f t="array" aca="1" ref="C3" ca="1">WEIBULL_FIT($A1:$A20-D2,TRUE)</f>
        <v>#NAME?</v>
      </c>
      <c r="D3" s="5"/>
      <c r="E3" s="6" t="e" cm="1">
        <f t="array" aca="1" ref="E3" ca="1">WEIBULL_FIT($A1:$A20-E2)</f>
        <v>#NAME?</v>
      </c>
      <c r="F3" s="6" t="e" cm="1">
        <f t="array" aca="1" ref="F3" ca="1">WEIBULL_FIT($A1:$A20-F2)</f>
        <v>#NAME?</v>
      </c>
      <c r="G3" s="6" t="e" cm="1">
        <f t="array" aca="1" ref="G3" ca="1">WEIBULL_FIT($A1:$A20-G2)</f>
        <v>#NAME?</v>
      </c>
      <c r="H3" s="6" t="e" cm="1">
        <f t="array" aca="1" ref="H3" ca="1">WEIBULL_FIT($A1:$A20-H2)</f>
        <v>#NAME?</v>
      </c>
      <c r="I3" s="6" t="e" cm="1">
        <f t="array" aca="1" ref="I3" ca="1">WEIBULL_FIT($A1:$A20-I2)</f>
        <v>#NAME?</v>
      </c>
      <c r="J3" s="6" t="e" cm="1">
        <f t="array" aca="1" ref="J3" ca="1">WEIBULL_FIT($A1:$A20-J2)</f>
        <v>#NAME?</v>
      </c>
      <c r="K3" s="7" t="e" cm="1">
        <f t="array" aca="1" ref="K3" ca="1">WEIBULL_FIT($A1:$A20-K2)</f>
        <v>#NAME?</v>
      </c>
      <c r="M3" t="e" cm="1">
        <f t="array" aca="1" ref="M3" ca="1">WEIBULL3_FIT(A1:A20,TRUE)</f>
        <v>#NAME?</v>
      </c>
      <c r="N3" s="2"/>
      <c r="P3" t="e" cm="1">
        <f t="array" aca="1" ref="P3" ca="1">WEIBULL3_FITM(A1:A20,TRUE)</f>
        <v>#NAME?</v>
      </c>
      <c r="Q3" s="2"/>
    </row>
    <row r="4" spans="1:17" x14ac:dyDescent="0.35">
      <c r="A4">
        <v>3.0213852443934801</v>
      </c>
      <c r="D4" s="8"/>
      <c r="K4" s="9"/>
      <c r="N4" s="3"/>
      <c r="Q4" s="3"/>
    </row>
    <row r="5" spans="1:17" x14ac:dyDescent="0.35">
      <c r="A5">
        <v>2.1086016683120343</v>
      </c>
      <c r="D5" s="8"/>
      <c r="K5" s="9"/>
      <c r="N5" s="3"/>
      <c r="Q5" s="3"/>
    </row>
    <row r="6" spans="1:17" x14ac:dyDescent="0.35">
      <c r="A6">
        <v>3.1639685071118162</v>
      </c>
      <c r="D6" s="8"/>
      <c r="K6" s="9"/>
      <c r="N6" s="3"/>
      <c r="Q6" s="3"/>
    </row>
    <row r="7" spans="1:17" x14ac:dyDescent="0.35">
      <c r="A7">
        <v>2.4573167299184333</v>
      </c>
      <c r="D7" s="8"/>
      <c r="K7" s="9"/>
      <c r="N7" s="3"/>
      <c r="Q7" s="3"/>
    </row>
    <row r="8" spans="1:17" x14ac:dyDescent="0.35">
      <c r="A8">
        <v>2.1821118839276217</v>
      </c>
      <c r="D8" s="8"/>
      <c r="K8" s="9"/>
      <c r="N8" s="3"/>
      <c r="Q8" s="4"/>
    </row>
    <row r="9" spans="1:17" x14ac:dyDescent="0.35">
      <c r="A9">
        <v>2.4669608210770031</v>
      </c>
      <c r="D9" s="10"/>
      <c r="E9" s="11"/>
      <c r="F9" s="11"/>
      <c r="G9" s="11"/>
      <c r="H9" s="11"/>
      <c r="I9" s="11"/>
      <c r="J9" s="11"/>
      <c r="K9" s="12"/>
      <c r="N9" s="3"/>
    </row>
    <row r="10" spans="1:17" x14ac:dyDescent="0.35">
      <c r="A10">
        <v>3.8266407879722117</v>
      </c>
      <c r="N10" s="3"/>
      <c r="P10" t="e" cm="1">
        <f t="array" aca="1" ref="P10" ca="1">FTEXT(P3)</f>
        <v>#NAME?</v>
      </c>
    </row>
    <row r="11" spans="1:17" x14ac:dyDescent="0.35">
      <c r="A11">
        <v>2.9128357994236884</v>
      </c>
      <c r="C11" t="s">
        <v>25</v>
      </c>
      <c r="D11" s="5" cm="1">
        <f t="array" ref="D11">SKEW($A1:$A20-D2)</f>
        <v>-1.7105941716538037E-2</v>
      </c>
      <c r="E11" s="6" cm="1">
        <f t="array" ref="E11">SKEW($A1:$A20-E2)</f>
        <v>-1.7105941716544584E-2</v>
      </c>
      <c r="F11" s="6" cm="1">
        <f t="array" ref="F11">SKEW($A1:$A20-F2)</f>
        <v>-1.7105941716538037E-2</v>
      </c>
      <c r="G11" s="6" cm="1">
        <f t="array" ref="G11">SKEW($A1:$A20-G2)</f>
        <v>-1.710594171653896E-2</v>
      </c>
      <c r="H11" s="6" cm="1">
        <f t="array" ref="H11">SKEW($A1:$A20-H2)</f>
        <v>-1.7105941716540576E-2</v>
      </c>
      <c r="I11" s="6" cm="1">
        <f t="array" ref="I11">SKEW($A1:$A20-I2)</f>
        <v>-1.7105941716540667E-2</v>
      </c>
      <c r="J11" s="6" cm="1">
        <f t="array" ref="J11">SKEW($A1:$A20-J2)</f>
        <v>-1.7105941716539116E-2</v>
      </c>
      <c r="K11" s="7" cm="1">
        <f t="array" ref="K11">SKEW($A1:$A20-K2)</f>
        <v>-1.7105941716540264E-2</v>
      </c>
      <c r="N11" s="3"/>
    </row>
    <row r="12" spans="1:17" x14ac:dyDescent="0.35">
      <c r="A12">
        <v>2.2977456449055547</v>
      </c>
      <c r="C12" t="s">
        <v>26</v>
      </c>
      <c r="D12" s="10" t="e">
        <f>(D3^3*_xlfn.GAMMA(1+3/D4)-3*D6*D8-D6^3)/D8^(3/2)</f>
        <v>#DIV/0!</v>
      </c>
      <c r="E12" s="11" t="e">
        <f t="shared" ref="E12:K12" ca="1" si="1">(E3^3*_xlfn.GAMMA(1+3/E4)-3*E6*E8-E6^3)/E8^(3/2)</f>
        <v>#NAME?</v>
      </c>
      <c r="F12" s="11" t="e">
        <f t="shared" ca="1" si="1"/>
        <v>#NAME?</v>
      </c>
      <c r="G12" s="11" t="e">
        <f t="shared" ca="1" si="1"/>
        <v>#NAME?</v>
      </c>
      <c r="H12" s="11" t="e">
        <f t="shared" ca="1" si="1"/>
        <v>#NAME?</v>
      </c>
      <c r="I12" s="11" t="e">
        <f t="shared" ca="1" si="1"/>
        <v>#NAME?</v>
      </c>
      <c r="J12" s="11" t="e">
        <f t="shared" ca="1" si="1"/>
        <v>#NAME?</v>
      </c>
      <c r="K12" s="12" t="e">
        <f t="shared" ca="1" si="1"/>
        <v>#NAME?</v>
      </c>
      <c r="N12" s="4"/>
    </row>
    <row r="13" spans="1:17" x14ac:dyDescent="0.35">
      <c r="A13">
        <v>3.2059522438037384</v>
      </c>
    </row>
    <row r="14" spans="1:17" x14ac:dyDescent="0.35">
      <c r="A14">
        <v>1.6443685046918259</v>
      </c>
      <c r="M14" t="e" cm="1">
        <f t="array" aca="1" ref="M14" ca="1">FTEXT(M3)</f>
        <v>#NAME?</v>
      </c>
    </row>
    <row r="15" spans="1:17" x14ac:dyDescent="0.35">
      <c r="A15">
        <v>1.9587824490774912</v>
      </c>
    </row>
    <row r="16" spans="1:17" x14ac:dyDescent="0.35">
      <c r="A16">
        <v>3.3739289678103876</v>
      </c>
    </row>
    <row r="17" spans="1:1" x14ac:dyDescent="0.35">
      <c r="A17">
        <v>2.9846432279856367</v>
      </c>
    </row>
    <row r="18" spans="1:1" x14ac:dyDescent="0.35">
      <c r="A18">
        <v>3.0159966093944686</v>
      </c>
    </row>
    <row r="19" spans="1:1" x14ac:dyDescent="0.35">
      <c r="A19">
        <v>2.230020494823493</v>
      </c>
    </row>
    <row r="20" spans="1:1" x14ac:dyDescent="0.35">
      <c r="A20">
        <v>2.1789639077737211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mle 1</vt:lpstr>
      <vt:lpstr>mle 2</vt:lpstr>
      <vt:lpstr>2 param</vt:lpstr>
      <vt:lpstr>mle and 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2025-08-01T05:39:58Z</dcterms:created>
  <dcterms:modified xsi:type="dcterms:W3CDTF">2025-08-02T17:09:26Z</dcterms:modified>
</cp:coreProperties>
</file>