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479417B-E447-456A-8887-9B75DED1E3BA}" xr6:coauthVersionLast="47" xr6:coauthVersionMax="47" xr10:uidLastSave="{00000000-0000-0000-0000-000000000000}"/>
  <bookViews>
    <workbookView xWindow="-110" yWindow="-110" windowWidth="19420" windowHeight="10300" xr2:uid="{232E7595-679C-477D-A618-EDEC5E139588}"/>
  </bookViews>
  <sheets>
    <sheet name="Title" sheetId="2" r:id="rId1"/>
    <sheet name="Manova2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3" i="1" l="1" a="1"/>
  <c r="R33" i="1" s="1"/>
  <c r="Q29" i="1" a="1"/>
  <c r="R30" i="1" s="1"/>
  <c r="Q25" i="1" a="1"/>
  <c r="R26" i="1" s="1"/>
  <c r="Q21" i="1" a="1"/>
  <c r="R21" i="1" s="1"/>
  <c r="N21" i="1" a="1"/>
  <c r="O22" i="1" s="1"/>
  <c r="G20" i="1"/>
  <c r="G19" i="1" a="1"/>
  <c r="L19" i="1" s="1"/>
  <c r="G18" i="1" a="1"/>
  <c r="G18" i="1" s="1"/>
  <c r="Q17" i="1" a="1"/>
  <c r="R18" i="1" s="1"/>
  <c r="G17" i="1" a="1"/>
  <c r="G17" i="1" s="1"/>
  <c r="AE15" i="1" a="1"/>
  <c r="AF15" i="1" s="1"/>
  <c r="G14" i="1"/>
  <c r="Q13" i="1" a="1"/>
  <c r="R14" i="1" s="1"/>
  <c r="N13" i="1" a="1"/>
  <c r="N14" i="1" s="1"/>
  <c r="G13" i="1" a="1"/>
  <c r="L13" i="1" s="1"/>
  <c r="G12" i="1" a="1"/>
  <c r="K12" i="1" s="1"/>
  <c r="G11" i="1" a="1"/>
  <c r="G11" i="1" s="1"/>
  <c r="Q9" i="1" a="1"/>
  <c r="R10" i="1" s="1"/>
  <c r="N9" i="1" a="1"/>
  <c r="O10" i="1" s="1"/>
  <c r="G8" i="1"/>
  <c r="G7" i="1" a="1"/>
  <c r="L7" i="1" s="1"/>
  <c r="G6" i="1" a="1"/>
  <c r="G6" i="1" s="1"/>
  <c r="W5" i="1" a="1"/>
  <c r="X6" i="1" s="1"/>
  <c r="Q5" i="1" a="1"/>
  <c r="R6" i="1" s="1"/>
  <c r="N5" i="1" a="1"/>
  <c r="O6" i="1" s="1"/>
  <c r="G5" i="1" a="1"/>
  <c r="L5" i="1" s="1"/>
  <c r="Z4" i="1" a="1"/>
  <c r="AA8" i="1" s="1"/>
  <c r="AI23" i="1"/>
  <c r="X13" i="1"/>
  <c r="W13" i="1"/>
  <c r="AF11" i="1"/>
  <c r="AE11" i="1"/>
  <c r="AG10" i="1"/>
  <c r="AF10" i="1"/>
  <c r="AE10" i="1"/>
  <c r="AG9" i="1"/>
  <c r="AF9" i="1"/>
  <c r="AE9" i="1"/>
  <c r="AG8" i="1"/>
  <c r="AF8" i="1"/>
  <c r="AE8" i="1"/>
  <c r="AG7" i="1"/>
  <c r="AF7" i="1"/>
  <c r="AE7" i="1"/>
  <c r="AO6" i="1"/>
  <c r="AO8" i="1" s="1"/>
  <c r="AG6" i="1"/>
  <c r="AF6" i="1"/>
  <c r="AE6" i="1"/>
  <c r="AE14" i="1" s="1"/>
  <c r="AO5" i="1"/>
  <c r="AG5" i="1"/>
  <c r="AG11" i="1" s="1"/>
  <c r="AF5" i="1"/>
  <c r="AF14" i="1" s="1"/>
  <c r="AE5" i="1"/>
  <c r="AF4" i="1"/>
  <c r="AE4" i="1"/>
  <c r="AE4" i="1" a="1"/>
  <c r="I11" i="1" l="1"/>
  <c r="K11" i="1"/>
  <c r="J11" i="1"/>
  <c r="L11" i="1"/>
  <c r="L18" i="1"/>
  <c r="K18" i="1"/>
  <c r="H11" i="1"/>
  <c r="H6" i="1"/>
  <c r="Q33" i="1"/>
  <c r="I6" i="1"/>
  <c r="H17" i="1"/>
  <c r="Q34" i="1"/>
  <c r="J6" i="1"/>
  <c r="I17" i="1"/>
  <c r="R34" i="1"/>
  <c r="K6" i="1"/>
  <c r="J17" i="1"/>
  <c r="L6" i="1"/>
  <c r="K17" i="1"/>
  <c r="L12" i="1"/>
  <c r="L17" i="1"/>
  <c r="Q25" i="1"/>
  <c r="R25" i="1"/>
  <c r="O14" i="1"/>
  <c r="H18" i="1"/>
  <c r="Q26" i="1"/>
  <c r="I18" i="1"/>
  <c r="J18" i="1"/>
  <c r="R5" i="1"/>
  <c r="G13" i="1"/>
  <c r="N21" i="1"/>
  <c r="AA4" i="1"/>
  <c r="O21" i="1"/>
  <c r="Q22" i="1"/>
  <c r="Z4" i="1"/>
  <c r="Q6" i="1"/>
  <c r="K5" i="1"/>
  <c r="R17" i="1"/>
  <c r="H19" i="1"/>
  <c r="Q30" i="1"/>
  <c r="H12" i="1"/>
  <c r="R22" i="1"/>
  <c r="G5" i="1"/>
  <c r="Q5" i="1"/>
  <c r="H5" i="1"/>
  <c r="N9" i="1"/>
  <c r="Q13" i="1"/>
  <c r="I5" i="1"/>
  <c r="O9" i="1"/>
  <c r="H13" i="1"/>
  <c r="R13" i="1"/>
  <c r="Z5" i="1"/>
  <c r="J5" i="1"/>
  <c r="N10" i="1"/>
  <c r="I13" i="1"/>
  <c r="Q14" i="1"/>
  <c r="N22" i="1"/>
  <c r="AA5" i="1"/>
  <c r="J13" i="1"/>
  <c r="Q29" i="1"/>
  <c r="Z6" i="1"/>
  <c r="W5" i="1"/>
  <c r="W9" i="1" s="1" a="1"/>
  <c r="G7" i="1"/>
  <c r="K13" i="1"/>
  <c r="Q17" i="1"/>
  <c r="G19" i="1"/>
  <c r="R29" i="1"/>
  <c r="AA6" i="1"/>
  <c r="X5" i="1"/>
  <c r="H7" i="1"/>
  <c r="Q9" i="1"/>
  <c r="G12" i="1"/>
  <c r="Q21" i="1"/>
  <c r="Z7" i="1"/>
  <c r="N5" i="1"/>
  <c r="W6" i="1"/>
  <c r="I7" i="1"/>
  <c r="R9" i="1"/>
  <c r="AE15" i="1"/>
  <c r="Q18" i="1"/>
  <c r="I19" i="1"/>
  <c r="AA7" i="1"/>
  <c r="O5" i="1"/>
  <c r="J7" i="1"/>
  <c r="Q10" i="1"/>
  <c r="I12" i="1"/>
  <c r="N13" i="1"/>
  <c r="J19" i="1"/>
  <c r="Z8" i="1"/>
  <c r="N6" i="1"/>
  <c r="K7" i="1"/>
  <c r="J12" i="1"/>
  <c r="O13" i="1"/>
  <c r="K19" i="1"/>
  <c r="AG13" i="1"/>
  <c r="AO7" i="1"/>
  <c r="AI24" i="1" s="1"/>
  <c r="AI25" i="1" s="1"/>
  <c r="N17" i="1" l="1" a="1"/>
  <c r="O17" i="1" s="1"/>
  <c r="X10" i="1"/>
  <c r="W10" i="1"/>
  <c r="X9" i="1"/>
  <c r="W9" i="1"/>
  <c r="AK5" i="1" a="1"/>
  <c r="AK9" i="1" a="1"/>
  <c r="AO9" i="1"/>
  <c r="AI19" i="1" s="1"/>
  <c r="AI20" i="1" s="1"/>
  <c r="N18" i="1" l="1"/>
  <c r="O18" i="1"/>
  <c r="N17" i="1"/>
  <c r="AL10" i="1"/>
  <c r="AK10" i="1"/>
  <c r="AL9" i="1"/>
  <c r="AK9" i="1"/>
  <c r="AK6" i="1"/>
  <c r="AL5" i="1"/>
  <c r="AK5" i="1"/>
  <c r="AL6" i="1"/>
  <c r="T20" i="1" a="1"/>
  <c r="T20" i="1" s="1"/>
  <c r="U20" i="1" s="1"/>
  <c r="V20" i="1" s="1"/>
  <c r="T18" i="1" a="1"/>
  <c r="T18" i="1" s="1"/>
  <c r="U18" i="1" s="1"/>
  <c r="V18" i="1" s="1"/>
  <c r="T23" i="1" a="1"/>
  <c r="T23" i="1" s="1"/>
  <c r="U23" i="1" s="1"/>
  <c r="V23" i="1" s="1"/>
  <c r="T13" i="1" a="1"/>
  <c r="T13" i="1" s="1"/>
  <c r="U13" i="1" s="1"/>
  <c r="V13" i="1" s="1"/>
  <c r="T28" i="1" a="1"/>
  <c r="T28" i="1" s="1"/>
  <c r="U28" i="1" s="1"/>
  <c r="V28" i="1" s="1"/>
  <c r="T22" i="1" a="1"/>
  <c r="T22" i="1" s="1"/>
  <c r="U22" i="1" s="1"/>
  <c r="V22" i="1" s="1"/>
  <c r="T21" i="1" a="1"/>
  <c r="T21" i="1" s="1"/>
  <c r="U21" i="1" s="1"/>
  <c r="V21" i="1" s="1"/>
  <c r="T11" i="1" a="1"/>
  <c r="T11" i="1" s="1"/>
  <c r="U11" i="1" s="1"/>
  <c r="V11" i="1" s="1"/>
  <c r="T16" i="1" a="1"/>
  <c r="T16" i="1" s="1"/>
  <c r="U16" i="1" s="1"/>
  <c r="V16" i="1" s="1"/>
  <c r="T27" i="1" a="1"/>
  <c r="T27" i="1" s="1"/>
  <c r="U27" i="1" s="1"/>
  <c r="V27" i="1" s="1"/>
  <c r="T12" i="1" a="1"/>
  <c r="T12" i="1" s="1"/>
  <c r="U12" i="1" s="1"/>
  <c r="V12" i="1" s="1"/>
  <c r="T15" i="1" a="1"/>
  <c r="T15" i="1" s="1"/>
  <c r="U15" i="1" s="1"/>
  <c r="V15" i="1" s="1"/>
  <c r="T14" i="1" a="1"/>
  <c r="T14" i="1" s="1"/>
  <c r="U14" i="1" s="1"/>
  <c r="V14" i="1" s="1"/>
  <c r="T26" i="1" a="1"/>
  <c r="T26" i="1" s="1"/>
  <c r="U26" i="1" s="1"/>
  <c r="V26" i="1" s="1"/>
  <c r="T10" i="1" a="1"/>
  <c r="T10" i="1" s="1"/>
  <c r="U10" i="1" s="1"/>
  <c r="V10" i="1" s="1"/>
  <c r="T19" i="1" a="1"/>
  <c r="T19" i="1" s="1"/>
  <c r="U19" i="1" s="1"/>
  <c r="V19" i="1" s="1"/>
  <c r="T24" i="1" a="1"/>
  <c r="T24" i="1" s="1"/>
  <c r="U24" i="1" s="1"/>
  <c r="V24" i="1" s="1"/>
  <c r="T8" i="1" a="1"/>
  <c r="T8" i="1" s="1"/>
  <c r="U8" i="1" s="1"/>
  <c r="V8" i="1" s="1"/>
  <c r="T17" i="1" a="1"/>
  <c r="T17" i="1" s="1"/>
  <c r="U17" i="1" s="1"/>
  <c r="V17" i="1" s="1"/>
  <c r="T9" i="1" a="1"/>
  <c r="T9" i="1" s="1"/>
  <c r="U9" i="1" s="1"/>
  <c r="V9" i="1" s="1"/>
  <c r="T6" i="1" a="1"/>
  <c r="T6" i="1" s="1"/>
  <c r="U6" i="1" s="1"/>
  <c r="V6" i="1" s="1"/>
  <c r="T25" i="1" a="1"/>
  <c r="T25" i="1" s="1"/>
  <c r="U25" i="1" s="1"/>
  <c r="V25" i="1" s="1"/>
  <c r="T5" i="1" a="1"/>
  <c r="T5" i="1" s="1"/>
  <c r="U5" i="1" s="1"/>
  <c r="V5" i="1" s="1"/>
  <c r="T7" i="1" a="1"/>
  <c r="T7" i="1" s="1"/>
  <c r="U7" i="1" s="1"/>
  <c r="V7" i="1" s="1"/>
  <c r="AE25" i="1"/>
  <c r="AE24" i="1"/>
  <c r="AE19" i="1"/>
  <c r="AE20" i="1"/>
  <c r="AF19" i="1"/>
  <c r="AF25" i="1"/>
  <c r="AF20" i="1"/>
  <c r="AF24" i="1"/>
  <c r="AO4" i="1" l="1"/>
  <c r="AO10" i="1" l="1"/>
  <c r="AO11" i="1" s="1"/>
  <c r="AO12" i="1"/>
</calcChain>
</file>

<file path=xl/sharedStrings.xml><?xml version="1.0" encoding="utf-8"?>
<sst xmlns="http://schemas.openxmlformats.org/spreadsheetml/2006/main" count="161" uniqueCount="65">
  <si>
    <t>Two-way MANOVA</t>
  </si>
  <si>
    <t>Two-Way MANOVA</t>
  </si>
  <si>
    <t>SSCP Matrices</t>
  </si>
  <si>
    <t>Group Covariance Matrices</t>
  </si>
  <si>
    <t>Outliers via Mahalanobis D-squared</t>
  </si>
  <si>
    <t>Box's Test</t>
  </si>
  <si>
    <t>Group Means and Interaction Contrasts</t>
  </si>
  <si>
    <t>gender</t>
  </si>
  <si>
    <t>economic</t>
  </si>
  <si>
    <t>kindness</t>
  </si>
  <si>
    <t>optimism</t>
  </si>
  <si>
    <t>male</t>
  </si>
  <si>
    <t>wealthy</t>
  </si>
  <si>
    <t>fact A</t>
  </si>
  <si>
    <t>stat</t>
  </si>
  <si>
    <t>df1</t>
  </si>
  <si>
    <t>df2</t>
  </si>
  <si>
    <t>F</t>
  </si>
  <si>
    <t>p-value</t>
  </si>
  <si>
    <t>part eta-sq</t>
  </si>
  <si>
    <t>Tot</t>
  </si>
  <si>
    <t>female</t>
  </si>
  <si>
    <t>middle</t>
  </si>
  <si>
    <t>D-sq</t>
  </si>
  <si>
    <t>Covariance Matrix</t>
  </si>
  <si>
    <t>Count</t>
  </si>
  <si>
    <t>Contrast</t>
  </si>
  <si>
    <t>Interaction-contrast</t>
  </si>
  <si>
    <t>Wilks</t>
  </si>
  <si>
    <t>Pillai Trace</t>
  </si>
  <si>
    <t># sample</t>
  </si>
  <si>
    <t>Wilk's Lambda</t>
  </si>
  <si>
    <t>poor</t>
  </si>
  <si>
    <t># dep</t>
  </si>
  <si>
    <t>Hotelling Trace</t>
  </si>
  <si>
    <t># indep</t>
  </si>
  <si>
    <t>Roy's Lg Root</t>
  </si>
  <si>
    <t>Row (A)</t>
  </si>
  <si>
    <t>Inverse of Covariance Matrix</t>
  </si>
  <si>
    <t>Res</t>
  </si>
  <si>
    <t>fact B</t>
  </si>
  <si>
    <t>Total</t>
  </si>
  <si>
    <t>Column (B)</t>
  </si>
  <si>
    <t>Mean vector</t>
  </si>
  <si>
    <t>effect</t>
  </si>
  <si>
    <t>c^2/n</t>
  </si>
  <si>
    <t>mean</t>
  </si>
  <si>
    <t>s.e.</t>
  </si>
  <si>
    <t>fact AB</t>
  </si>
  <si>
    <t>Interaction (AB)</t>
  </si>
  <si>
    <t>Simultaneous confidence intervals</t>
  </si>
  <si>
    <t>Alpha</t>
  </si>
  <si>
    <t>lower</t>
  </si>
  <si>
    <t>F-crit</t>
  </si>
  <si>
    <t>upper</t>
  </si>
  <si>
    <t>M</t>
  </si>
  <si>
    <t>Bonferroni confidence intervals</t>
  </si>
  <si>
    <t>df</t>
  </si>
  <si>
    <t>t-crit</t>
  </si>
  <si>
    <t>Pooled covariance matrix</t>
  </si>
  <si>
    <t>Correlation matrix</t>
  </si>
  <si>
    <t>Real Statistics Using Excel</t>
  </si>
  <si>
    <t>Updated</t>
  </si>
  <si>
    <t>Copyright © 2013 - 2025 Charles Zaiontz</t>
  </si>
  <si>
    <t>Two-way MANOVA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</si>
</sst>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left"/>
    </xf>
    <xf numFmtId="0" fontId="0" fillId="2" borderId="3" xfId="0" applyFill="1" applyBorder="1"/>
    <xf numFmtId="0" fontId="0" fillId="0" borderId="10" xfId="0" applyBorder="1"/>
    <xf numFmtId="0" fontId="0" fillId="0" borderId="11" xfId="0" applyBorder="1"/>
    <xf numFmtId="0" fontId="0" fillId="2" borderId="4" xfId="0" applyFill="1" applyBorder="1"/>
    <xf numFmtId="0" fontId="0" fillId="0" borderId="12" xfId="0" applyBorder="1"/>
    <xf numFmtId="0" fontId="0" fillId="2" borderId="5" xfId="0" applyFill="1" applyBorder="1"/>
    <xf numFmtId="1" fontId="0" fillId="0" borderId="13" xfId="0" applyNumberFormat="1" applyBorder="1"/>
    <xf numFmtId="1" fontId="0" fillId="0" borderId="14" xfId="0" applyNumberFormat="1" applyBorder="1"/>
    <xf numFmtId="0" fontId="0" fillId="0" borderId="15" xfId="0" applyBorder="1"/>
    <xf numFmtId="0" fontId="0" fillId="0" borderId="12" xfId="0" applyBorder="1" applyAlignment="1">
      <alignment horizontal="center"/>
    </xf>
    <xf numFmtId="1" fontId="0" fillId="0" borderId="12" xfId="0" applyNumberFormat="1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1EE9B-E0F1-408E-AD73-711CE9AB406F}">
  <sheetPr codeName="Sheet1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61</v>
      </c>
    </row>
    <row r="2" spans="1:13" x14ac:dyDescent="0.35">
      <c r="A2" t="s">
        <v>64</v>
      </c>
    </row>
    <row r="4" spans="1:13" x14ac:dyDescent="0.35">
      <c r="A4" t="s">
        <v>62</v>
      </c>
      <c r="B4" s="25">
        <v>45853</v>
      </c>
    </row>
    <row r="6" spans="1:13" x14ac:dyDescent="0.35">
      <c r="A6" s="26" t="s">
        <v>63</v>
      </c>
    </row>
    <row r="10" spans="1:13" ht="18.5" x14ac:dyDescent="0.45">
      <c r="M10" s="2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3C164-E9EE-4048-85AE-333E840A49D4}">
  <sheetPr codeName="Sheet76"/>
  <dimension ref="A1:AO34"/>
  <sheetViews>
    <sheetView workbookViewId="0"/>
  </sheetViews>
  <sheetFormatPr defaultRowHeight="14.5" x14ac:dyDescent="0.35"/>
  <cols>
    <col min="6" max="6" width="14.7265625" customWidth="1"/>
  </cols>
  <sheetData>
    <row r="1" spans="1:41" x14ac:dyDescent="0.35">
      <c r="A1" s="1" t="s">
        <v>0</v>
      </c>
    </row>
    <row r="2" spans="1:41" x14ac:dyDescent="0.35">
      <c r="A2" s="1"/>
      <c r="F2" t="s">
        <v>1</v>
      </c>
      <c r="N2" t="s">
        <v>2</v>
      </c>
      <c r="Q2" t="s">
        <v>3</v>
      </c>
      <c r="T2" t="s">
        <v>4</v>
      </c>
      <c r="Z2" t="s">
        <v>5</v>
      </c>
      <c r="AD2" t="s">
        <v>6</v>
      </c>
    </row>
    <row r="3" spans="1:41" ht="15" thickBot="1" x14ac:dyDescent="0.4">
      <c r="A3" s="2" t="s">
        <v>7</v>
      </c>
      <c r="B3" s="2" t="s">
        <v>8</v>
      </c>
      <c r="C3" s="2" t="s">
        <v>9</v>
      </c>
      <c r="D3" s="2" t="s">
        <v>10</v>
      </c>
    </row>
    <row r="4" spans="1:41" ht="15" thickTop="1" x14ac:dyDescent="0.35">
      <c r="A4" s="3" t="s">
        <v>11</v>
      </c>
      <c r="B4" s="3" t="s">
        <v>12</v>
      </c>
      <c r="C4" s="4">
        <v>5</v>
      </c>
      <c r="D4" s="4">
        <v>3</v>
      </c>
      <c r="F4" s="5" t="s">
        <v>13</v>
      </c>
      <c r="G4" s="5" t="s">
        <v>14</v>
      </c>
      <c r="H4" s="5" t="s">
        <v>15</v>
      </c>
      <c r="I4" s="5" t="s">
        <v>16</v>
      </c>
      <c r="J4" s="5" t="s">
        <v>17</v>
      </c>
      <c r="K4" s="5" t="s">
        <v>18</v>
      </c>
      <c r="L4" s="5" t="s">
        <v>19</v>
      </c>
      <c r="N4" t="s">
        <v>20</v>
      </c>
      <c r="Q4" t="s">
        <v>21</v>
      </c>
      <c r="R4" t="s">
        <v>22</v>
      </c>
      <c r="T4" s="3" t="s">
        <v>23</v>
      </c>
      <c r="U4" s="3" t="s">
        <v>18</v>
      </c>
      <c r="W4" t="s">
        <v>24</v>
      </c>
      <c r="Z4" t="e">
        <f t="array" aca="1" ref="Z4:AA8" ca="1">MANOVA2_BOX(A4:D27,TRUE)</f>
        <v>#NAME?</v>
      </c>
      <c r="AA4" s="6" t="e">
        <f ca="1"/>
        <v>#NAME?</v>
      </c>
      <c r="AE4" s="3" t="str">
        <f t="array" ref="AE4:AF4">$C$3:$D$3</f>
        <v>kindness</v>
      </c>
      <c r="AF4" s="3" t="str">
        <v>optimism</v>
      </c>
      <c r="AG4" s="3" t="s">
        <v>25</v>
      </c>
      <c r="AI4" s="3" t="s">
        <v>26</v>
      </c>
      <c r="AK4" t="s">
        <v>27</v>
      </c>
      <c r="AN4" t="s">
        <v>28</v>
      </c>
      <c r="AO4" s="6" t="e">
        <f ca="1">MDETERM(AK9:AL10)/MDETERM(AK5:AL6+AK9:AL10)</f>
        <v>#NAME?</v>
      </c>
    </row>
    <row r="5" spans="1:41" x14ac:dyDescent="0.35">
      <c r="A5" s="3" t="s">
        <v>11</v>
      </c>
      <c r="B5" s="3" t="s">
        <v>12</v>
      </c>
      <c r="C5" s="4">
        <v>4</v>
      </c>
      <c r="D5" s="4">
        <v>6</v>
      </c>
      <c r="F5" t="s">
        <v>29</v>
      </c>
      <c r="G5" t="e">
        <f t="array" aca="1" ref="G5:L5" ca="1">TRANSPOSE(MANOVA2_PillaiRow(A4:D27))</f>
        <v>#NAME?</v>
      </c>
      <c r="H5" t="e">
        <f ca="1"/>
        <v>#NAME?</v>
      </c>
      <c r="I5" t="e">
        <f ca="1"/>
        <v>#NAME?</v>
      </c>
      <c r="J5" t="e">
        <f ca="1"/>
        <v>#NAME?</v>
      </c>
      <c r="K5" t="e">
        <f ca="1"/>
        <v>#NAME?</v>
      </c>
      <c r="L5" t="e">
        <f ca="1"/>
        <v>#NAME?</v>
      </c>
      <c r="N5" s="9" t="e">
        <f t="array" aca="1" ref="N5:O6" ca="1">MANOVA2_Tot(A4:D27)</f>
        <v>#NAME?</v>
      </c>
      <c r="O5" s="10" t="e">
        <f ca="1"/>
        <v>#NAME?</v>
      </c>
      <c r="Q5" s="9" t="e">
        <f t="array" aca="1" ref="Q5:R6" ca="1">Extract2Cov(A4:D27,Q4,R4)</f>
        <v>#NAME?</v>
      </c>
      <c r="R5" s="10" t="e">
        <f ca="1"/>
        <v>#NAME?</v>
      </c>
      <c r="T5" s="9" t="e">
        <f t="array" aca="1" ref="T5" ca="1">MMULT(C4:D4-$W$13:$X$13,MMULT($W$9:$X$10,TRANSPOSE(C4:D4-$W$13:$X$13)))</f>
        <v>#NAME?</v>
      </c>
      <c r="U5" s="10" t="e">
        <f ca="1">_xlfn.CHISQ.DIST.RT(T5,COUNT($C$4:$D$4))</f>
        <v>#NAME?</v>
      </c>
      <c r="V5" s="13" t="e">
        <f ca="1">IF(U5&lt;0.001,"*","")</f>
        <v>#NAME?</v>
      </c>
      <c r="W5" s="9" t="e">
        <f t="array" aca="1" ref="W5:X6" ca="1">COV(C4:D27)</f>
        <v>#NAME?</v>
      </c>
      <c r="X5" s="10" t="e">
        <f ca="1"/>
        <v>#NAME?</v>
      </c>
      <c r="Z5" t="e">
        <f ca="1"/>
        <v>#NAME?</v>
      </c>
      <c r="AA5" s="7" t="e">
        <f ca="1"/>
        <v>#NAME?</v>
      </c>
      <c r="AC5" t="s">
        <v>21</v>
      </c>
      <c r="AD5" t="s">
        <v>22</v>
      </c>
      <c r="AE5" s="9">
        <f>AVERAGEIFS(C$4:C$27,$A$4:$A$27,$AC5,$B$4:$B$27,$AD5)</f>
        <v>7.5</v>
      </c>
      <c r="AF5" s="10">
        <f>AVERAGEIFS(D$4:D$27,$A$4:$A$27,$AC5,$B$4:$B$27,$AD5)</f>
        <v>7</v>
      </c>
      <c r="AG5" s="6">
        <f>COUNTIFS($A$4:$A$27,AC5,$B$4:$B$27,AD5)</f>
        <v>4</v>
      </c>
      <c r="AI5" s="14"/>
      <c r="AK5" s="9">
        <f t="array" ref="AK5:AL6">MMULT(TRANSPOSE(AE14:AF14),AE14:AF14)/AG13</f>
        <v>2</v>
      </c>
      <c r="AL5" s="10">
        <v>10</v>
      </c>
      <c r="AN5" t="s">
        <v>30</v>
      </c>
      <c r="AO5" s="7">
        <f>COUNT($C$4:$C$27)</f>
        <v>24</v>
      </c>
    </row>
    <row r="6" spans="1:41" x14ac:dyDescent="0.35">
      <c r="A6" s="3" t="s">
        <v>11</v>
      </c>
      <c r="B6" s="3" t="s">
        <v>12</v>
      </c>
      <c r="C6" s="4">
        <v>3</v>
      </c>
      <c r="D6" s="4">
        <v>4</v>
      </c>
      <c r="F6" t="s">
        <v>31</v>
      </c>
      <c r="G6" t="e">
        <f t="array" aca="1" ref="G6:L6" ca="1">TRANSPOSE(MANOVA2_WilksRow(A4:D27))</f>
        <v>#NAME?</v>
      </c>
      <c r="H6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t="e">
        <f ca="1"/>
        <v>#NAME?</v>
      </c>
      <c r="N6" s="11" t="e">
        <f ca="1"/>
        <v>#NAME?</v>
      </c>
      <c r="O6" s="12" t="e">
        <f ca="1"/>
        <v>#NAME?</v>
      </c>
      <c r="Q6" s="11" t="e">
        <f ca="1"/>
        <v>#NAME?</v>
      </c>
      <c r="R6" s="12" t="e">
        <f ca="1"/>
        <v>#NAME?</v>
      </c>
      <c r="T6" s="15" t="e">
        <f t="array" aca="1" ref="T6" ca="1">MMULT(C5:D5-$W$13:$X$13,MMULT($W$9:$X$10,TRANSPOSE(C5:D5-$W$13:$X$13)))</f>
        <v>#NAME?</v>
      </c>
      <c r="U6" s="16" t="e">
        <f t="shared" ref="U6:U28" ca="1" si="0">_xlfn.CHISQ.DIST.RT(T6,COUNT($C$4:$D$4))</f>
        <v>#NAME?</v>
      </c>
      <c r="V6" s="13" t="e">
        <f t="shared" ref="V6:V28" ca="1" si="1">IF(U6&lt;0.001,"*","")</f>
        <v>#NAME?</v>
      </c>
      <c r="W6" s="11" t="e">
        <f ca="1"/>
        <v>#NAME?</v>
      </c>
      <c r="X6" s="12" t="e">
        <f ca="1"/>
        <v>#NAME?</v>
      </c>
      <c r="Z6" t="e">
        <f ca="1"/>
        <v>#NAME?</v>
      </c>
      <c r="AA6" s="7" t="e">
        <f ca="1"/>
        <v>#NAME?</v>
      </c>
      <c r="AC6" t="s">
        <v>21</v>
      </c>
      <c r="AD6" t="s">
        <v>32</v>
      </c>
      <c r="AE6" s="15">
        <f t="shared" ref="AE6:AF10" si="2">AVERAGEIFS(C$4:C$27,$A$4:$A$27,$AC6,$B$4:$B$27,$AD6)</f>
        <v>6.25</v>
      </c>
      <c r="AF6" s="16">
        <f t="shared" si="2"/>
        <v>7.75</v>
      </c>
      <c r="AG6" s="7">
        <f t="shared" ref="AG6:AG10" si="3">COUNTIFS($A$4:$A$27,AC6,$B$4:$B$27,AD6)</f>
        <v>4</v>
      </c>
      <c r="AI6" s="17">
        <v>1</v>
      </c>
      <c r="AK6" s="11">
        <v>10</v>
      </c>
      <c r="AL6" s="12">
        <v>50</v>
      </c>
      <c r="AN6" t="s">
        <v>33</v>
      </c>
      <c r="AO6" s="7">
        <f>COUNT($C$4:$D$4)</f>
        <v>2</v>
      </c>
    </row>
    <row r="7" spans="1:41" x14ac:dyDescent="0.35">
      <c r="A7" s="3" t="s">
        <v>11</v>
      </c>
      <c r="B7" s="3" t="s">
        <v>12</v>
      </c>
      <c r="C7" s="4">
        <v>2</v>
      </c>
      <c r="D7" s="4">
        <v>4</v>
      </c>
      <c r="F7" t="s">
        <v>34</v>
      </c>
      <c r="G7" t="e">
        <f t="array" aca="1" ref="G7:L7" ca="1">TRANSPOSE(MANOVA2_HotelRow(A4:D27))</f>
        <v>#NAME?</v>
      </c>
      <c r="H7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t="e">
        <f ca="1"/>
        <v>#NAME?</v>
      </c>
      <c r="T7" s="15" t="e">
        <f t="array" aca="1" ref="T7" ca="1">MMULT(C6:D6-$W$13:$X$13,MMULT($W$9:$X$10,TRANSPOSE(C6:D6-$W$13:$X$13)))</f>
        <v>#NAME?</v>
      </c>
      <c r="U7" s="16" t="e">
        <f t="shared" ca="1" si="0"/>
        <v>#NAME?</v>
      </c>
      <c r="V7" s="13" t="e">
        <f t="shared" ca="1" si="1"/>
        <v>#NAME?</v>
      </c>
      <c r="Z7" t="e">
        <f ca="1"/>
        <v>#NAME?</v>
      </c>
      <c r="AA7" s="7" t="e">
        <f ca="1"/>
        <v>#NAME?</v>
      </c>
      <c r="AC7" t="s">
        <v>21</v>
      </c>
      <c r="AD7" t="s">
        <v>12</v>
      </c>
      <c r="AE7" s="15">
        <f t="shared" si="2"/>
        <v>3.5</v>
      </c>
      <c r="AF7" s="16">
        <f t="shared" si="2"/>
        <v>3.25</v>
      </c>
      <c r="AG7" s="7">
        <f t="shared" si="3"/>
        <v>4</v>
      </c>
      <c r="AI7" s="17"/>
      <c r="AN7" t="s">
        <v>35</v>
      </c>
      <c r="AO7" s="7">
        <f>COUNT(AE5:AE10)</f>
        <v>6</v>
      </c>
    </row>
    <row r="8" spans="1:41" x14ac:dyDescent="0.35">
      <c r="A8" s="3" t="s">
        <v>11</v>
      </c>
      <c r="B8" s="3" t="s">
        <v>22</v>
      </c>
      <c r="C8" s="4">
        <v>4</v>
      </c>
      <c r="D8" s="4">
        <v>6</v>
      </c>
      <c r="F8" s="18" t="s">
        <v>36</v>
      </c>
      <c r="G8" s="18" t="e">
        <f ca="1">MANOVA2_RoyRow(A4:D27)</f>
        <v>#NAME?</v>
      </c>
      <c r="H8" s="18"/>
      <c r="I8" s="18"/>
      <c r="J8" s="18"/>
      <c r="K8" s="18"/>
      <c r="L8" s="18"/>
      <c r="N8" t="s">
        <v>37</v>
      </c>
      <c r="Q8" t="s">
        <v>21</v>
      </c>
      <c r="R8" t="s">
        <v>32</v>
      </c>
      <c r="T8" s="15" t="e">
        <f t="array" aca="1" ref="T8" ca="1">MMULT(C7:D7-$W$13:$X$13,MMULT($W$9:$X$10,TRANSPOSE(C7:D7-$W$13:$X$13)))</f>
        <v>#NAME?</v>
      </c>
      <c r="U8" s="16" t="e">
        <f t="shared" ca="1" si="0"/>
        <v>#NAME?</v>
      </c>
      <c r="V8" s="13" t="e">
        <f t="shared" ca="1" si="1"/>
        <v>#NAME?</v>
      </c>
      <c r="W8" t="s">
        <v>38</v>
      </c>
      <c r="Z8" t="e">
        <f ca="1"/>
        <v>#NAME?</v>
      </c>
      <c r="AA8" s="8" t="e">
        <f ca="1"/>
        <v>#NAME?</v>
      </c>
      <c r="AC8" t="s">
        <v>11</v>
      </c>
      <c r="AD8" t="s">
        <v>22</v>
      </c>
      <c r="AE8" s="15">
        <f t="shared" si="2"/>
        <v>4.25</v>
      </c>
      <c r="AF8" s="16">
        <f t="shared" si="2"/>
        <v>5.25</v>
      </c>
      <c r="AG8" s="7">
        <f t="shared" si="3"/>
        <v>4</v>
      </c>
      <c r="AI8" s="17"/>
      <c r="AK8" t="s">
        <v>39</v>
      </c>
      <c r="AN8" t="s">
        <v>15</v>
      </c>
      <c r="AO8" s="7">
        <f>AO6</f>
        <v>2</v>
      </c>
    </row>
    <row r="9" spans="1:41" ht="15" thickBot="1" x14ac:dyDescent="0.4">
      <c r="A9" s="3" t="s">
        <v>11</v>
      </c>
      <c r="B9" s="3" t="s">
        <v>22</v>
      </c>
      <c r="C9" s="4">
        <v>3</v>
      </c>
      <c r="D9" s="4">
        <v>6</v>
      </c>
      <c r="N9" s="9" t="e">
        <f t="array" aca="1" ref="N9:O10" ca="1">MANOVA2_Row(A4:D27)</f>
        <v>#NAME?</v>
      </c>
      <c r="O9" s="10" t="e">
        <f ca="1"/>
        <v>#NAME?</v>
      </c>
      <c r="Q9" s="9" t="e">
        <f t="array" aca="1" ref="Q9:R10" ca="1">Extract2Cov(A4:D27,Q8,R8)</f>
        <v>#NAME?</v>
      </c>
      <c r="R9" s="10" t="e">
        <f ca="1"/>
        <v>#NAME?</v>
      </c>
      <c r="T9" s="15" t="e">
        <f t="array" aca="1" ref="T9" ca="1">MMULT(C8:D8-$W$13:$X$13,MMULT($W$9:$X$10,TRANSPOSE(C8:D8-$W$13:$X$13)))</f>
        <v>#NAME?</v>
      </c>
      <c r="U9" s="16" t="e">
        <f t="shared" ca="1" si="0"/>
        <v>#NAME?</v>
      </c>
      <c r="V9" s="13" t="e">
        <f t="shared" ca="1" si="1"/>
        <v>#NAME?</v>
      </c>
      <c r="W9" s="9" t="e">
        <f t="array" aca="1" ref="W9:X10" ca="1">MINVERSE(W5:X6)</f>
        <v>#NAME?</v>
      </c>
      <c r="X9" s="10" t="e">
        <f ca="1"/>
        <v>#NAME?</v>
      </c>
      <c r="AC9" t="s">
        <v>11</v>
      </c>
      <c r="AD9" t="s">
        <v>32</v>
      </c>
      <c r="AE9" s="15">
        <f t="shared" si="2"/>
        <v>5.25</v>
      </c>
      <c r="AF9" s="16">
        <f t="shared" si="2"/>
        <v>2.75</v>
      </c>
      <c r="AG9" s="7">
        <f t="shared" si="3"/>
        <v>4</v>
      </c>
      <c r="AI9" s="17">
        <v>-1</v>
      </c>
      <c r="AK9" s="9" t="e">
        <f t="array" aca="1" ref="AK9:AL10" ca="1">$N$21:$O$22</f>
        <v>#NAME?</v>
      </c>
      <c r="AL9" s="10" t="e">
        <f ca="1"/>
        <v>#NAME?</v>
      </c>
      <c r="AN9" t="s">
        <v>16</v>
      </c>
      <c r="AO9" s="7">
        <f>AO5-AO6-AO7+1</f>
        <v>17</v>
      </c>
    </row>
    <row r="10" spans="1:41" ht="15" thickTop="1" x14ac:dyDescent="0.35">
      <c r="A10" s="3" t="s">
        <v>11</v>
      </c>
      <c r="B10" s="3" t="s">
        <v>22</v>
      </c>
      <c r="C10" s="4">
        <v>5</v>
      </c>
      <c r="D10" s="4">
        <v>4</v>
      </c>
      <c r="F10" s="5" t="s">
        <v>40</v>
      </c>
      <c r="G10" s="5" t="s">
        <v>14</v>
      </c>
      <c r="H10" s="5" t="s">
        <v>15</v>
      </c>
      <c r="I10" s="5" t="s">
        <v>16</v>
      </c>
      <c r="J10" s="5" t="s">
        <v>17</v>
      </c>
      <c r="K10" s="5" t="s">
        <v>18</v>
      </c>
      <c r="L10" s="5" t="s">
        <v>19</v>
      </c>
      <c r="N10" s="11" t="e">
        <f ca="1"/>
        <v>#NAME?</v>
      </c>
      <c r="O10" s="12" t="e">
        <f ca="1"/>
        <v>#NAME?</v>
      </c>
      <c r="Q10" s="11" t="e">
        <f ca="1"/>
        <v>#NAME?</v>
      </c>
      <c r="R10" s="12" t="e">
        <f ca="1"/>
        <v>#NAME?</v>
      </c>
      <c r="T10" s="15" t="e">
        <f t="array" aca="1" ref="T10" ca="1">MMULT(C9:D9-$W$13:$X$13,MMULT($W$9:$X$10,TRANSPOSE(C9:D9-$W$13:$X$13)))</f>
        <v>#NAME?</v>
      </c>
      <c r="U10" s="16" t="e">
        <f t="shared" ca="1" si="0"/>
        <v>#NAME?</v>
      </c>
      <c r="V10" s="13" t="e">
        <f t="shared" ca="1" si="1"/>
        <v>#NAME?</v>
      </c>
      <c r="W10" s="11" t="e">
        <f ca="1"/>
        <v>#NAME?</v>
      </c>
      <c r="X10" s="12" t="e">
        <f ca="1"/>
        <v>#NAME?</v>
      </c>
      <c r="AC10" t="s">
        <v>11</v>
      </c>
      <c r="AD10" t="s">
        <v>12</v>
      </c>
      <c r="AE10" s="11">
        <f t="shared" si="2"/>
        <v>3.5</v>
      </c>
      <c r="AF10" s="12">
        <f t="shared" si="2"/>
        <v>4.25</v>
      </c>
      <c r="AG10" s="8">
        <f t="shared" si="3"/>
        <v>4</v>
      </c>
      <c r="AI10" s="19"/>
      <c r="AK10" s="11" t="e">
        <f ca="1"/>
        <v>#NAME?</v>
      </c>
      <c r="AL10" s="12" t="e">
        <f ca="1"/>
        <v>#NAME?</v>
      </c>
      <c r="AN10" t="s">
        <v>17</v>
      </c>
      <c r="AO10" s="7" t="e">
        <f ca="1">(1-AO4)/AO4*(AO9/AO8)</f>
        <v>#NAME?</v>
      </c>
    </row>
    <row r="11" spans="1:41" x14ac:dyDescent="0.35">
      <c r="A11" s="3" t="s">
        <v>11</v>
      </c>
      <c r="B11" s="3" t="s">
        <v>22</v>
      </c>
      <c r="C11" s="4">
        <v>5</v>
      </c>
      <c r="D11" s="4">
        <v>5</v>
      </c>
      <c r="F11" t="s">
        <v>29</v>
      </c>
      <c r="G11" t="e">
        <f t="array" aca="1" ref="G11:L11" ca="1">TRANSPOSE(MANOVA2_PillaiCol(A4:D27))</f>
        <v>#NAME?</v>
      </c>
      <c r="H11" t="e">
        <f ca="1"/>
        <v>#NAME?</v>
      </c>
      <c r="I11" t="e">
        <f ca="1"/>
        <v>#NAME?</v>
      </c>
      <c r="J11" t="e">
        <f ca="1"/>
        <v>#NAME?</v>
      </c>
      <c r="K11" t="e">
        <f ca="1"/>
        <v>#NAME?</v>
      </c>
      <c r="L11" t="e">
        <f ca="1"/>
        <v>#NAME?</v>
      </c>
      <c r="T11" s="15" t="e">
        <f t="array" aca="1" ref="T11" ca="1">MMULT(C10:D10-$W$13:$X$13,MMULT($W$9:$X$10,TRANSPOSE(C10:D10-$W$13:$X$13)))</f>
        <v>#NAME?</v>
      </c>
      <c r="U11" s="16" t="e">
        <f t="shared" ca="1" si="0"/>
        <v>#NAME?</v>
      </c>
      <c r="V11" s="13" t="e">
        <f t="shared" ca="1" si="1"/>
        <v>#NAME?</v>
      </c>
      <c r="AD11" t="s">
        <v>41</v>
      </c>
      <c r="AE11" s="20">
        <f>AVERAGE(C$4:C$27)</f>
        <v>5.041666666666667</v>
      </c>
      <c r="AF11" s="21">
        <f>AVERAGE(D$4:D$27)</f>
        <v>5.041666666666667</v>
      </c>
      <c r="AG11" s="22">
        <f>SUM(AG5:AG10)</f>
        <v>24</v>
      </c>
      <c r="AN11" t="s">
        <v>18</v>
      </c>
      <c r="AO11" s="7" t="e">
        <f ca="1">_xlfn.F.DIST.RT(AO10,AO8,AO9)</f>
        <v>#NAME?</v>
      </c>
    </row>
    <row r="12" spans="1:41" x14ac:dyDescent="0.35">
      <c r="A12" s="3" t="s">
        <v>11</v>
      </c>
      <c r="B12" s="3" t="s">
        <v>32</v>
      </c>
      <c r="C12" s="4">
        <v>7</v>
      </c>
      <c r="D12" s="4">
        <v>5</v>
      </c>
      <c r="F12" t="s">
        <v>31</v>
      </c>
      <c r="G12" t="e">
        <f t="array" aca="1" ref="G12:L12" ca="1">TRANSPOSE(MANOVA2_WilksCol(A4:D27))</f>
        <v>#NAME?</v>
      </c>
      <c r="H12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t="e">
        <f ca="1"/>
        <v>#NAME?</v>
      </c>
      <c r="N12" t="s">
        <v>42</v>
      </c>
      <c r="Q12" t="s">
        <v>21</v>
      </c>
      <c r="R12" t="s">
        <v>12</v>
      </c>
      <c r="T12" s="15" t="e">
        <f t="array" aca="1" ref="T12" ca="1">MMULT(C11:D11-$W$13:$X$13,MMULT($W$9:$X$10,TRANSPOSE(C11:D11-$W$13:$X$13)))</f>
        <v>#NAME?</v>
      </c>
      <c r="U12" s="16" t="e">
        <f t="shared" ca="1" si="0"/>
        <v>#NAME?</v>
      </c>
      <c r="V12" s="13" t="e">
        <f t="shared" ca="1" si="1"/>
        <v>#NAME?</v>
      </c>
      <c r="W12" t="s">
        <v>43</v>
      </c>
      <c r="AN12" t="s">
        <v>44</v>
      </c>
      <c r="AO12" s="8" t="e">
        <f ca="1">(AO5-AO7)*(1-AO4)*AG13/AO4</f>
        <v>#NAME?</v>
      </c>
    </row>
    <row r="13" spans="1:41" x14ac:dyDescent="0.35">
      <c r="A13" s="3" t="s">
        <v>11</v>
      </c>
      <c r="B13" s="3" t="s">
        <v>32</v>
      </c>
      <c r="C13" s="4">
        <v>4</v>
      </c>
      <c r="D13" s="4">
        <v>3</v>
      </c>
      <c r="F13" t="s">
        <v>34</v>
      </c>
      <c r="G13" t="e">
        <f t="array" aca="1" ref="G13:L13" ca="1">TRANSPOSE(MANOVA2_HotelCol(A4:D27))</f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t="e">
        <f ca="1"/>
        <v>#NAME?</v>
      </c>
      <c r="N13" s="9" t="e">
        <f t="array" aca="1" ref="N13:O14" ca="1">MANOVA2_Col(A4:D27)</f>
        <v>#NAME?</v>
      </c>
      <c r="O13" s="10" t="e">
        <f ca="1"/>
        <v>#NAME?</v>
      </c>
      <c r="Q13" s="9" t="e">
        <f t="array" aca="1" ref="Q13:R14" ca="1">Extract2Cov(A4:D27,Q12,R12)</f>
        <v>#NAME?</v>
      </c>
      <c r="R13" s="10" t="e">
        <f ca="1"/>
        <v>#NAME?</v>
      </c>
      <c r="T13" s="15" t="e">
        <f t="array" aca="1" ref="T13" ca="1">MMULT(C12:D12-$W$13:$X$13,MMULT($W$9:$X$10,TRANSPOSE(C12:D12-$W$13:$X$13)))</f>
        <v>#NAME?</v>
      </c>
      <c r="U13" s="16" t="e">
        <f t="shared" ca="1" si="0"/>
        <v>#NAME?</v>
      </c>
      <c r="V13" s="13" t="e">
        <f t="shared" ca="1" si="1"/>
        <v>#NAME?</v>
      </c>
      <c r="W13" s="20">
        <f>AVERAGE(C4:C27)</f>
        <v>5.041666666666667</v>
      </c>
      <c r="X13" s="21">
        <f>AVERAGE(D4:D27)</f>
        <v>5.041666666666667</v>
      </c>
      <c r="AD13" t="s">
        <v>45</v>
      </c>
      <c r="AG13" s="22">
        <f>SUMPRODUCT(AI5:AI10^2/AG5:AG10)</f>
        <v>0.5</v>
      </c>
    </row>
    <row r="14" spans="1:41" x14ac:dyDescent="0.35">
      <c r="A14" s="3" t="s">
        <v>11</v>
      </c>
      <c r="B14" s="3" t="s">
        <v>32</v>
      </c>
      <c r="C14" s="4">
        <v>3</v>
      </c>
      <c r="D14" s="4">
        <v>1</v>
      </c>
      <c r="F14" s="18" t="s">
        <v>36</v>
      </c>
      <c r="G14" s="18" t="e">
        <f ca="1">MANOVA2_RoyCol(A4:D27)</f>
        <v>#NAME?</v>
      </c>
      <c r="H14" s="18"/>
      <c r="I14" s="18"/>
      <c r="J14" s="18"/>
      <c r="K14" s="18"/>
      <c r="L14" s="18"/>
      <c r="N14" s="11" t="e">
        <f ca="1"/>
        <v>#NAME?</v>
      </c>
      <c r="O14" s="12" t="e">
        <f ca="1"/>
        <v>#NAME?</v>
      </c>
      <c r="Q14" s="11" t="e">
        <f ca="1"/>
        <v>#NAME?</v>
      </c>
      <c r="R14" s="12" t="e">
        <f ca="1"/>
        <v>#NAME?</v>
      </c>
      <c r="T14" s="15" t="e">
        <f t="array" aca="1" ref="T14" ca="1">MMULT(C13:D13-$W$13:$X$13,MMULT($W$9:$X$10,TRANSPOSE(C13:D13-$W$13:$X$13)))</f>
        <v>#NAME?</v>
      </c>
      <c r="U14" s="16" t="e">
        <f t="shared" ca="1" si="0"/>
        <v>#NAME?</v>
      </c>
      <c r="V14" s="13" t="e">
        <f t="shared" ca="1" si="1"/>
        <v>#NAME?</v>
      </c>
      <c r="AD14" t="s">
        <v>46</v>
      </c>
      <c r="AE14" s="9">
        <f>SUMPRODUCT(AE5:AE10,$AI5:$AI10)</f>
        <v>1</v>
      </c>
      <c r="AF14" s="10">
        <f>SUMPRODUCT(AF5:AF10,$AI5:$AI10)</f>
        <v>5</v>
      </c>
    </row>
    <row r="15" spans="1:41" ht="15" thickBot="1" x14ac:dyDescent="0.4">
      <c r="A15" s="3" t="s">
        <v>11</v>
      </c>
      <c r="B15" s="3" t="s">
        <v>32</v>
      </c>
      <c r="C15" s="4">
        <v>7</v>
      </c>
      <c r="D15" s="4">
        <v>2</v>
      </c>
      <c r="T15" s="15" t="e">
        <f t="array" aca="1" ref="T15" ca="1">MMULT(C14:D14-$W$13:$X$13,MMULT($W$9:$X$10,TRANSPOSE(C14:D14-$W$13:$X$13)))</f>
        <v>#NAME?</v>
      </c>
      <c r="U15" s="16" t="e">
        <f t="shared" ca="1" si="0"/>
        <v>#NAME?</v>
      </c>
      <c r="V15" s="13" t="e">
        <f t="shared" ca="1" si="1"/>
        <v>#NAME?</v>
      </c>
      <c r="AD15" t="s">
        <v>47</v>
      </c>
      <c r="AE15" s="11" t="e">
        <f t="array" aca="1" ref="AE15:AF15" ca="1">SQRT(DIAG(AK9:AL10)*AG13/(AO5-AO7))</f>
        <v>#NAME?</v>
      </c>
      <c r="AF15" s="12" t="e">
        <f ca="1"/>
        <v>#NAME?</v>
      </c>
    </row>
    <row r="16" spans="1:41" ht="15" thickTop="1" x14ac:dyDescent="0.35">
      <c r="A16" s="3" t="s">
        <v>21</v>
      </c>
      <c r="B16" s="3" t="s">
        <v>12</v>
      </c>
      <c r="C16" s="4">
        <v>2</v>
      </c>
      <c r="D16" s="4">
        <v>3</v>
      </c>
      <c r="F16" s="5" t="s">
        <v>48</v>
      </c>
      <c r="G16" s="5" t="s">
        <v>14</v>
      </c>
      <c r="H16" s="5" t="s">
        <v>15</v>
      </c>
      <c r="I16" s="5" t="s">
        <v>16</v>
      </c>
      <c r="J16" s="5" t="s">
        <v>17</v>
      </c>
      <c r="K16" s="5" t="s">
        <v>18</v>
      </c>
      <c r="L16" s="5" t="s">
        <v>19</v>
      </c>
      <c r="N16" t="s">
        <v>49</v>
      </c>
      <c r="Q16" t="s">
        <v>11</v>
      </c>
      <c r="R16" t="s">
        <v>22</v>
      </c>
      <c r="T16" s="15" t="e">
        <f t="array" aca="1" ref="T16" ca="1">MMULT(C15:D15-$W$13:$X$13,MMULT($W$9:$X$10,TRANSPOSE(C15:D15-$W$13:$X$13)))</f>
        <v>#NAME?</v>
      </c>
      <c r="U16" s="16" t="e">
        <f t="shared" ca="1" si="0"/>
        <v>#NAME?</v>
      </c>
      <c r="V16" s="13" t="e">
        <f t="shared" ca="1" si="1"/>
        <v>#NAME?</v>
      </c>
    </row>
    <row r="17" spans="1:35" x14ac:dyDescent="0.35">
      <c r="A17" s="3" t="s">
        <v>21</v>
      </c>
      <c r="B17" s="3" t="s">
        <v>12</v>
      </c>
      <c r="C17" s="4">
        <v>3</v>
      </c>
      <c r="D17" s="4">
        <v>5</v>
      </c>
      <c r="F17" t="s">
        <v>29</v>
      </c>
      <c r="G17" t="e">
        <f t="array" aca="1" ref="G17:L17" ca="1">TRANSPOSE(MANOVA2_PillaiInt(A4:D27))</f>
        <v>#NAME?</v>
      </c>
      <c r="H17" t="e">
        <f ca="1"/>
        <v>#NAME?</v>
      </c>
      <c r="I17" t="e">
        <f ca="1"/>
        <v>#NAME?</v>
      </c>
      <c r="J17" t="e">
        <f ca="1"/>
        <v>#NAME?</v>
      </c>
      <c r="K17" t="e">
        <f ca="1"/>
        <v>#NAME?</v>
      </c>
      <c r="L17" t="e">
        <f ca="1"/>
        <v>#NAME?</v>
      </c>
      <c r="N17" s="9" t="e">
        <f t="array" aca="1" ref="N17:O18" ca="1">N5:O6-N9:O10-N13:O14-N21:O22</f>
        <v>#NAME?</v>
      </c>
      <c r="O17" s="10" t="e">
        <f ca="1"/>
        <v>#NAME?</v>
      </c>
      <c r="Q17" s="9" t="e">
        <f t="array" aca="1" ref="Q17:R18" ca="1">Extract2Cov(A4:D27,Q16,R16)</f>
        <v>#NAME?</v>
      </c>
      <c r="R17" s="10" t="e">
        <f ca="1"/>
        <v>#NAME?</v>
      </c>
      <c r="T17" s="15" t="e">
        <f t="array" aca="1" ref="T17" ca="1">MMULT(C16:D16-$W$13:$X$13,MMULT($W$9:$X$10,TRANSPOSE(C16:D16-$W$13:$X$13)))</f>
        <v>#NAME?</v>
      </c>
      <c r="U17" s="16" t="e">
        <f t="shared" ca="1" si="0"/>
        <v>#NAME?</v>
      </c>
      <c r="V17" s="13" t="e">
        <f t="shared" ca="1" si="1"/>
        <v>#NAME?</v>
      </c>
      <c r="AD17" t="s">
        <v>50</v>
      </c>
    </row>
    <row r="18" spans="1:35" x14ac:dyDescent="0.35">
      <c r="A18" s="3" t="s">
        <v>21</v>
      </c>
      <c r="B18" s="3" t="s">
        <v>12</v>
      </c>
      <c r="C18" s="4">
        <v>5</v>
      </c>
      <c r="D18" s="4">
        <v>3</v>
      </c>
      <c r="F18" t="s">
        <v>31</v>
      </c>
      <c r="G18" t="e">
        <f t="array" aca="1" ref="G18:L18" ca="1">TRANSPOSE(MANOVA2_WilksInt(A4:D27))</f>
        <v>#NAME?</v>
      </c>
      <c r="H18" t="e">
        <f ca="1"/>
        <v>#NAME?</v>
      </c>
      <c r="I18" t="e">
        <f ca="1"/>
        <v>#NAME?</v>
      </c>
      <c r="J18" t="e">
        <f ca="1"/>
        <v>#NAME?</v>
      </c>
      <c r="K18" t="e">
        <f ca="1"/>
        <v>#NAME?</v>
      </c>
      <c r="L18" t="e">
        <f ca="1"/>
        <v>#NAME?</v>
      </c>
      <c r="N18" s="11" t="e">
        <f ca="1"/>
        <v>#NAME?</v>
      </c>
      <c r="O18" s="12" t="e">
        <f ca="1"/>
        <v>#NAME?</v>
      </c>
      <c r="Q18" s="11" t="e">
        <f ca="1"/>
        <v>#NAME?</v>
      </c>
      <c r="R18" s="12" t="e">
        <f ca="1"/>
        <v>#NAME?</v>
      </c>
      <c r="T18" s="15" t="e">
        <f t="array" aca="1" ref="T18" ca="1">MMULT(C17:D17-$W$13:$X$13,MMULT($W$9:$X$10,TRANSPOSE(C17:D17-$W$13:$X$13)))</f>
        <v>#NAME?</v>
      </c>
      <c r="U18" s="16" t="e">
        <f t="shared" ca="1" si="0"/>
        <v>#NAME?</v>
      </c>
      <c r="V18" s="13" t="e">
        <f t="shared" ca="1" si="1"/>
        <v>#NAME?</v>
      </c>
      <c r="AH18" t="s">
        <v>51</v>
      </c>
      <c r="AI18" s="6">
        <v>0.05</v>
      </c>
    </row>
    <row r="19" spans="1:35" x14ac:dyDescent="0.35">
      <c r="A19" s="3" t="s">
        <v>21</v>
      </c>
      <c r="B19" s="3" t="s">
        <v>12</v>
      </c>
      <c r="C19" s="4">
        <v>4</v>
      </c>
      <c r="D19" s="4">
        <v>2</v>
      </c>
      <c r="F19" t="s">
        <v>34</v>
      </c>
      <c r="G19" t="e">
        <f t="array" aca="1" ref="G19:L19" ca="1">TRANSPOSE(MANOVA2_HotelInt(A4:D27))</f>
        <v>#NAME?</v>
      </c>
      <c r="H19" t="e">
        <f ca="1"/>
        <v>#NAME?</v>
      </c>
      <c r="I19" t="e">
        <f ca="1"/>
        <v>#NAME?</v>
      </c>
      <c r="J19" t="e">
        <f ca="1"/>
        <v>#NAME?</v>
      </c>
      <c r="K19" t="e">
        <f ca="1"/>
        <v>#NAME?</v>
      </c>
      <c r="L19" t="e">
        <f ca="1"/>
        <v>#NAME?</v>
      </c>
      <c r="T19" s="15" t="e">
        <f t="array" aca="1" ref="T19" ca="1">MMULT(C18:D18-$W$13:$X$13,MMULT($W$9:$X$10,TRANSPOSE(C18:D18-$W$13:$X$13)))</f>
        <v>#NAME?</v>
      </c>
      <c r="U19" s="16" t="e">
        <f t="shared" ca="1" si="0"/>
        <v>#NAME?</v>
      </c>
      <c r="V19" s="13" t="e">
        <f t="shared" ca="1" si="1"/>
        <v>#NAME?</v>
      </c>
      <c r="AD19" t="s">
        <v>52</v>
      </c>
      <c r="AE19" s="9" t="e">
        <f ca="1">AE14-AE15*$AI20</f>
        <v>#NAME?</v>
      </c>
      <c r="AF19" s="10" t="e">
        <f ca="1">AF14-AF15*$AI20</f>
        <v>#NAME?</v>
      </c>
      <c r="AH19" t="s">
        <v>53</v>
      </c>
      <c r="AI19" s="7">
        <f>_xlfn.F.INV.RT(AI18,AO8,AO9)</f>
        <v>3.5915305684750827</v>
      </c>
    </row>
    <row r="20" spans="1:35" x14ac:dyDescent="0.35">
      <c r="A20" s="3" t="s">
        <v>21</v>
      </c>
      <c r="B20" s="3" t="s">
        <v>22</v>
      </c>
      <c r="C20" s="4">
        <v>9</v>
      </c>
      <c r="D20" s="4">
        <v>8</v>
      </c>
      <c r="F20" s="18" t="s">
        <v>36</v>
      </c>
      <c r="G20" s="18" t="e">
        <f ca="1">MANOVA2_RoyInt(A4:D27)</f>
        <v>#NAME?</v>
      </c>
      <c r="H20" s="18"/>
      <c r="I20" s="18"/>
      <c r="J20" s="18"/>
      <c r="K20" s="18"/>
      <c r="L20" s="18"/>
      <c r="N20" t="s">
        <v>39</v>
      </c>
      <c r="Q20" t="s">
        <v>11</v>
      </c>
      <c r="R20" t="s">
        <v>32</v>
      </c>
      <c r="T20" s="15" t="e">
        <f t="array" aca="1" ref="T20" ca="1">MMULT(C19:D19-$W$13:$X$13,MMULT($W$9:$X$10,TRANSPOSE(C19:D19-$W$13:$X$13)))</f>
        <v>#NAME?</v>
      </c>
      <c r="U20" s="16" t="e">
        <f t="shared" ca="1" si="0"/>
        <v>#NAME?</v>
      </c>
      <c r="V20" s="13" t="e">
        <f t="shared" ca="1" si="1"/>
        <v>#NAME?</v>
      </c>
      <c r="AD20" t="s">
        <v>54</v>
      </c>
      <c r="AE20" s="11" t="e">
        <f ca="1">AE14+AE15*$AI20</f>
        <v>#NAME?</v>
      </c>
      <c r="AF20" s="12" t="e">
        <f ca="1">AF14+AF15*$AI20</f>
        <v>#NAME?</v>
      </c>
      <c r="AH20" t="s">
        <v>55</v>
      </c>
      <c r="AI20" s="8">
        <f>SQRT(AO8*(AO5-AO7)*AI19/AO9)</f>
        <v>2.7578241686166391</v>
      </c>
    </row>
    <row r="21" spans="1:35" x14ac:dyDescent="0.35">
      <c r="A21" s="3" t="s">
        <v>21</v>
      </c>
      <c r="B21" s="3" t="s">
        <v>22</v>
      </c>
      <c r="C21" s="4">
        <v>6</v>
      </c>
      <c r="D21" s="4">
        <v>5</v>
      </c>
      <c r="N21" s="9" t="e">
        <f t="array" aca="1" ref="N21:O22" ca="1">MANOVA2_Res(A4:D27)</f>
        <v>#NAME?</v>
      </c>
      <c r="O21" s="10" t="e">
        <f ca="1"/>
        <v>#NAME?</v>
      </c>
      <c r="Q21" s="9" t="e">
        <f t="array" aca="1" ref="Q21:R22" ca="1">Extract2Cov(A4:D27,Q20,R20)</f>
        <v>#NAME?</v>
      </c>
      <c r="R21" s="10" t="e">
        <f ca="1"/>
        <v>#NAME?</v>
      </c>
      <c r="T21" s="15" t="e">
        <f t="array" aca="1" ref="T21" ca="1">MMULT(C20:D20-$W$13:$X$13,MMULT($W$9:$X$10,TRANSPOSE(C20:D20-$W$13:$X$13)))</f>
        <v>#NAME?</v>
      </c>
      <c r="U21" s="16" t="e">
        <f t="shared" ca="1" si="0"/>
        <v>#NAME?</v>
      </c>
      <c r="V21" s="13" t="e">
        <f t="shared" ca="1" si="1"/>
        <v>#NAME?</v>
      </c>
    </row>
    <row r="22" spans="1:35" x14ac:dyDescent="0.35">
      <c r="A22" s="3" t="s">
        <v>21</v>
      </c>
      <c r="B22" s="3" t="s">
        <v>22</v>
      </c>
      <c r="C22" s="4">
        <v>7</v>
      </c>
      <c r="D22" s="4">
        <v>6</v>
      </c>
      <c r="N22" s="11" t="e">
        <f ca="1"/>
        <v>#NAME?</v>
      </c>
      <c r="O22" s="12" t="e">
        <f ca="1"/>
        <v>#NAME?</v>
      </c>
      <c r="Q22" s="11" t="e">
        <f ca="1"/>
        <v>#NAME?</v>
      </c>
      <c r="R22" s="12" t="e">
        <f ca="1"/>
        <v>#NAME?</v>
      </c>
      <c r="T22" s="15" t="e">
        <f t="array" aca="1" ref="T22" ca="1">MMULT(C21:D21-$W$13:$X$13,MMULT($W$9:$X$10,TRANSPOSE(C21:D21-$W$13:$X$13)))</f>
        <v>#NAME?</v>
      </c>
      <c r="U22" s="16" t="e">
        <f t="shared" ca="1" si="0"/>
        <v>#NAME?</v>
      </c>
      <c r="V22" s="13" t="e">
        <f t="shared" ca="1" si="1"/>
        <v>#NAME?</v>
      </c>
      <c r="AD22" t="s">
        <v>56</v>
      </c>
    </row>
    <row r="23" spans="1:35" x14ac:dyDescent="0.35">
      <c r="A23" s="3" t="s">
        <v>21</v>
      </c>
      <c r="B23" s="3" t="s">
        <v>22</v>
      </c>
      <c r="C23" s="4">
        <v>8</v>
      </c>
      <c r="D23" s="4">
        <v>9</v>
      </c>
      <c r="T23" s="15" t="e">
        <f t="array" aca="1" ref="T23" ca="1">MMULT(C22:D22-$W$13:$X$13,MMULT($W$9:$X$10,TRANSPOSE(C22:D22-$W$13:$X$13)))</f>
        <v>#NAME?</v>
      </c>
      <c r="U23" s="16" t="e">
        <f t="shared" ca="1" si="0"/>
        <v>#NAME?</v>
      </c>
      <c r="V23" s="13" t="e">
        <f t="shared" ca="1" si="1"/>
        <v>#NAME?</v>
      </c>
      <c r="AH23" t="s">
        <v>51</v>
      </c>
      <c r="AI23" s="6">
        <f>AI18/2</f>
        <v>2.5000000000000001E-2</v>
      </c>
    </row>
    <row r="24" spans="1:35" x14ac:dyDescent="0.35">
      <c r="A24" s="3" t="s">
        <v>21</v>
      </c>
      <c r="B24" s="3" t="s">
        <v>32</v>
      </c>
      <c r="C24" s="4">
        <v>8</v>
      </c>
      <c r="D24" s="4">
        <v>9</v>
      </c>
      <c r="Q24" t="s">
        <v>11</v>
      </c>
      <c r="R24" t="s">
        <v>12</v>
      </c>
      <c r="T24" s="15" t="e">
        <f t="array" aca="1" ref="T24" ca="1">MMULT(C23:D23-$W$13:$X$13,MMULT($W$9:$X$10,TRANSPOSE(C23:D23-$W$13:$X$13)))</f>
        <v>#NAME?</v>
      </c>
      <c r="U24" s="16" t="e">
        <f t="shared" ca="1" si="0"/>
        <v>#NAME?</v>
      </c>
      <c r="V24" s="13" t="e">
        <f t="shared" ca="1" si="1"/>
        <v>#NAME?</v>
      </c>
      <c r="AD24" t="s">
        <v>52</v>
      </c>
      <c r="AE24" s="9" t="e">
        <f ca="1">AE14-AE15*$AI25</f>
        <v>#NAME?</v>
      </c>
      <c r="AF24" s="10" t="e">
        <f ca="1">AF14-AF15*$AI25</f>
        <v>#NAME?</v>
      </c>
      <c r="AH24" t="s">
        <v>57</v>
      </c>
      <c r="AI24" s="7">
        <f>AO5-AO7</f>
        <v>18</v>
      </c>
    </row>
    <row r="25" spans="1:35" x14ac:dyDescent="0.35">
      <c r="A25" s="3" t="s">
        <v>21</v>
      </c>
      <c r="B25" s="3" t="s">
        <v>32</v>
      </c>
      <c r="C25" s="4">
        <v>9</v>
      </c>
      <c r="D25" s="4">
        <v>8</v>
      </c>
      <c r="Q25" s="9" t="e">
        <f t="array" aca="1" ref="Q25:R26" ca="1">Extract2Cov(A4:D27,Q24,R24)</f>
        <v>#NAME?</v>
      </c>
      <c r="R25" s="10" t="e">
        <f ca="1"/>
        <v>#NAME?</v>
      </c>
      <c r="T25" s="15" t="e">
        <f t="array" aca="1" ref="T25" ca="1">MMULT(C24:D24-$W$13:$X$13,MMULT($W$9:$X$10,TRANSPOSE(C24:D24-$W$13:$X$13)))</f>
        <v>#NAME?</v>
      </c>
      <c r="U25" s="16" t="e">
        <f t="shared" ca="1" si="0"/>
        <v>#NAME?</v>
      </c>
      <c r="V25" s="13" t="e">
        <f t="shared" ca="1" si="1"/>
        <v>#NAME?</v>
      </c>
      <c r="AD25" t="s">
        <v>54</v>
      </c>
      <c r="AE25" s="11" t="e">
        <f ca="1">AE14+AE15*$AI25</f>
        <v>#NAME?</v>
      </c>
      <c r="AF25" s="12" t="e">
        <f ca="1">AF14+AF15*$AI25</f>
        <v>#NAME?</v>
      </c>
      <c r="AH25" t="s">
        <v>58</v>
      </c>
      <c r="AI25" s="8">
        <f>_xlfn.T.INV.2T(AI23,AI24)</f>
        <v>2.4450056165149427</v>
      </c>
    </row>
    <row r="26" spans="1:35" x14ac:dyDescent="0.35">
      <c r="A26" s="3" t="s">
        <v>21</v>
      </c>
      <c r="B26" s="3" t="s">
        <v>32</v>
      </c>
      <c r="C26" s="4">
        <v>3</v>
      </c>
      <c r="D26" s="4">
        <v>7</v>
      </c>
      <c r="Q26" s="11" t="e">
        <f ca="1"/>
        <v>#NAME?</v>
      </c>
      <c r="R26" s="12" t="e">
        <f ca="1"/>
        <v>#NAME?</v>
      </c>
      <c r="T26" s="15" t="e">
        <f t="array" aca="1" ref="T26" ca="1">MMULT(C25:D25-$W$13:$X$13,MMULT($W$9:$X$10,TRANSPOSE(C25:D25-$W$13:$X$13)))</f>
        <v>#NAME?</v>
      </c>
      <c r="U26" s="16" t="e">
        <f t="shared" ca="1" si="0"/>
        <v>#NAME?</v>
      </c>
      <c r="V26" s="13" t="e">
        <f t="shared" ca="1" si="1"/>
        <v>#NAME?</v>
      </c>
    </row>
    <row r="27" spans="1:35" x14ac:dyDescent="0.35">
      <c r="A27" s="23" t="s">
        <v>21</v>
      </c>
      <c r="B27" s="23" t="s">
        <v>32</v>
      </c>
      <c r="C27" s="24">
        <v>5</v>
      </c>
      <c r="D27" s="24">
        <v>7</v>
      </c>
      <c r="T27" s="15" t="e">
        <f t="array" aca="1" ref="T27" ca="1">MMULT(C26:D26-$W$13:$X$13,MMULT($W$9:$X$10,TRANSPOSE(C26:D26-$W$13:$X$13)))</f>
        <v>#NAME?</v>
      </c>
      <c r="U27" s="16" t="e">
        <f t="shared" ca="1" si="0"/>
        <v>#NAME?</v>
      </c>
      <c r="V27" s="13" t="e">
        <f t="shared" ca="1" si="1"/>
        <v>#NAME?</v>
      </c>
    </row>
    <row r="28" spans="1:35" x14ac:dyDescent="0.35">
      <c r="Q28" t="s">
        <v>59</v>
      </c>
      <c r="T28" s="11" t="e">
        <f t="array" aca="1" ref="T28" ca="1">MMULT(C27:D27-$W$13:$X$13,MMULT($W$9:$X$10,TRANSPOSE(C27:D27-$W$13:$X$13)))</f>
        <v>#NAME?</v>
      </c>
      <c r="U28" s="12" t="e">
        <f t="shared" ca="1" si="0"/>
        <v>#NAME?</v>
      </c>
      <c r="V28" s="13" t="e">
        <f t="shared" ca="1" si="1"/>
        <v>#NAME?</v>
      </c>
    </row>
    <row r="29" spans="1:35" x14ac:dyDescent="0.35">
      <c r="Q29" s="9" t="e">
        <f t="array" aca="1" ref="Q29:R30" ca="1">COV2Pooled(A4:D27)</f>
        <v>#NAME?</v>
      </c>
      <c r="R29" s="10" t="e">
        <f ca="1"/>
        <v>#NAME?</v>
      </c>
    </row>
    <row r="30" spans="1:35" x14ac:dyDescent="0.35">
      <c r="Q30" s="11" t="e">
        <f ca="1"/>
        <v>#NAME?</v>
      </c>
      <c r="R30" s="12" t="e">
        <f ca="1"/>
        <v>#NAME?</v>
      </c>
    </row>
    <row r="32" spans="1:35" x14ac:dyDescent="0.35">
      <c r="Q32" t="s">
        <v>60</v>
      </c>
    </row>
    <row r="33" spans="17:18" x14ac:dyDescent="0.35">
      <c r="Q33" s="9" t="e">
        <f t="array" aca="1" ref="Q33:R34" ca="1">CORR(C4:D27)</f>
        <v>#NAME?</v>
      </c>
      <c r="R33" s="10" t="e">
        <f ca="1"/>
        <v>#NAME?</v>
      </c>
    </row>
    <row r="34" spans="17:18" x14ac:dyDescent="0.35">
      <c r="Q34" s="11" t="e">
        <f ca="1"/>
        <v>#NAME?</v>
      </c>
      <c r="R34" s="12" t="e">
        <f ca="1"/>
        <v>#NAME?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Manova2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2025-07-15T16:55:54Z</dcterms:created>
  <dcterms:modified xsi:type="dcterms:W3CDTF">2025-07-15T16:59:32Z</dcterms:modified>
</cp:coreProperties>
</file>