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78D6E20C-0759-407B-8AC8-C854393D3C7C}" xr6:coauthVersionLast="47" xr6:coauthVersionMax="47" xr10:uidLastSave="{00000000-0000-0000-0000-000000000000}"/>
  <bookViews>
    <workbookView xWindow="-110" yWindow="-110" windowWidth="19420" windowHeight="10300" xr2:uid="{C0053C8C-E9AF-4E6D-85CB-245AB5BB0F44}"/>
  </bookViews>
  <sheets>
    <sheet name="Title" sheetId="5" r:id="rId1"/>
    <sheet name="Ex 1" sheetId="2" r:id="rId2"/>
    <sheet name="Ex 1a" sheetId="3" r:id="rId3"/>
    <sheet name="Ex 2" sheetId="1" r:id="rId4"/>
    <sheet name="Ex 2a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4" l="1" a="1"/>
  <c r="G14" i="4" s="1"/>
  <c r="G13" i="4" a="1"/>
  <c r="G13" i="4" s="1"/>
  <c r="V12" i="4" a="1"/>
  <c r="V12" i="4" s="1"/>
  <c r="V11" i="4" a="1"/>
  <c r="V11" i="4" s="1"/>
  <c r="G11" i="4" a="1"/>
  <c r="G11" i="4" s="1"/>
  <c r="V10" i="4" a="1"/>
  <c r="V10" i="4" s="1"/>
  <c r="G10" i="4" a="1"/>
  <c r="G10" i="4" s="1"/>
  <c r="V9" i="4" a="1"/>
  <c r="V9" i="4" s="1"/>
  <c r="G9" i="4" a="1"/>
  <c r="G9" i="4" s="1"/>
  <c r="V8" i="4" a="1"/>
  <c r="V8" i="4" s="1"/>
  <c r="V7" i="4" a="1"/>
  <c r="V7" i="4" s="1"/>
  <c r="V6" i="4" a="1"/>
  <c r="V6" i="4" s="1"/>
  <c r="G6" i="4" a="1"/>
  <c r="G6" i="4" s="1"/>
  <c r="V5" i="4" a="1"/>
  <c r="V5" i="4" s="1"/>
  <c r="G5" i="4" a="1"/>
  <c r="G5" i="4" s="1"/>
  <c r="V4" i="4" a="1"/>
  <c r="V4" i="4" s="1"/>
  <c r="G4" i="4" a="1"/>
  <c r="G4" i="4" s="1"/>
  <c r="P2" i="4" a="1"/>
  <c r="P2" i="4" s="1"/>
  <c r="N21" i="1" a="1"/>
  <c r="N21" i="1" s="1"/>
  <c r="N20" i="1" a="1"/>
  <c r="N20" i="1" s="1"/>
  <c r="K20" i="1" a="1"/>
  <c r="K20" i="1" s="1"/>
  <c r="J20" i="1" a="1"/>
  <c r="J20" i="1" s="1"/>
  <c r="N19" i="1" a="1"/>
  <c r="N19" i="1" s="1"/>
  <c r="K19" i="1" a="1"/>
  <c r="K19" i="1" s="1"/>
  <c r="K21" i="1" s="1"/>
  <c r="J19" i="1" a="1"/>
  <c r="J19" i="1" s="1"/>
  <c r="J21" i="1" s="1"/>
  <c r="N18" i="1" a="1"/>
  <c r="N18" i="1" s="1"/>
  <c r="N17" i="1" a="1"/>
  <c r="N17" i="1" s="1"/>
  <c r="N16" i="1" a="1"/>
  <c r="N16" i="1" s="1"/>
  <c r="G14" i="1" a="1"/>
  <c r="G14" i="1" s="1"/>
  <c r="G13" i="1" a="1"/>
  <c r="G13" i="1" s="1"/>
  <c r="N12" i="1" a="1"/>
  <c r="N12" i="1" s="1"/>
  <c r="T11" i="1" a="1"/>
  <c r="T11" i="1" s="1"/>
  <c r="N11" i="1" a="1"/>
  <c r="N11" i="1" s="1"/>
  <c r="L11" i="1" a="1"/>
  <c r="L11" i="1" s="1"/>
  <c r="K11" i="1" a="1"/>
  <c r="K11" i="1" s="1"/>
  <c r="J11" i="1" a="1"/>
  <c r="J11" i="1" s="1"/>
  <c r="G11" i="1" a="1"/>
  <c r="G11" i="1" s="1"/>
  <c r="N10" i="1" a="1"/>
  <c r="N10" i="1" s="1"/>
  <c r="L10" i="1" a="1"/>
  <c r="L10" i="1" s="1"/>
  <c r="K10" i="1" a="1"/>
  <c r="K10" i="1" s="1"/>
  <c r="J10" i="1" a="1"/>
  <c r="J10" i="1" s="1"/>
  <c r="G10" i="1" a="1"/>
  <c r="G10" i="1" s="1"/>
  <c r="N9" i="1" a="1"/>
  <c r="N9" i="1" s="1"/>
  <c r="G9" i="1" a="1"/>
  <c r="G9" i="1" s="1"/>
  <c r="N8" i="1" a="1"/>
  <c r="N8" i="1" s="1"/>
  <c r="N7" i="1" a="1"/>
  <c r="N7" i="1" s="1"/>
  <c r="G7" i="1" a="1"/>
  <c r="G7" i="1" s="1"/>
  <c r="T6" i="1" a="1"/>
  <c r="T6" i="1" s="1"/>
  <c r="G6" i="1" a="1"/>
  <c r="G6" i="1" s="1"/>
  <c r="G5" i="1" a="1"/>
  <c r="G5" i="1" s="1"/>
  <c r="N4" i="1" a="1"/>
  <c r="N4" i="1" s="1"/>
  <c r="G4" i="1" a="1"/>
  <c r="G4" i="1" s="1"/>
  <c r="T1" i="1" a="1"/>
  <c r="T1" i="1" s="1"/>
  <c r="A23" i="3" a="1"/>
  <c r="A23" i="3" s="1"/>
  <c r="V19" i="3" a="1"/>
  <c r="V19" i="3" s="1"/>
  <c r="Q19" i="3" a="1"/>
  <c r="Q19" i="3" s="1"/>
  <c r="L19" i="3" a="1"/>
  <c r="L19" i="3" s="1"/>
  <c r="V18" i="3" a="1"/>
  <c r="V18" i="3" s="1"/>
  <c r="Q18" i="3" a="1"/>
  <c r="Q18" i="3" s="1"/>
  <c r="L18" i="3" a="1"/>
  <c r="L18" i="3" s="1"/>
  <c r="V17" i="3" a="1"/>
  <c r="V17" i="3" s="1"/>
  <c r="Q17" i="3" a="1"/>
  <c r="Q17" i="3" s="1"/>
  <c r="L17" i="3" a="1"/>
  <c r="L17" i="3" s="1"/>
  <c r="A16" i="3" a="1"/>
  <c r="A16" i="3" s="1"/>
  <c r="G14" i="3" a="1"/>
  <c r="G14" i="3" s="1"/>
  <c r="V13" i="3" a="1"/>
  <c r="V13" i="3" s="1"/>
  <c r="Q13" i="3" a="1"/>
  <c r="Q13" i="3" s="1"/>
  <c r="L13" i="3" a="1"/>
  <c r="L13" i="3" s="1"/>
  <c r="G13" i="3" a="1"/>
  <c r="G13" i="3" s="1"/>
  <c r="V12" i="3" a="1"/>
  <c r="V12" i="3" s="1"/>
  <c r="Q12" i="3" a="1"/>
  <c r="Q12" i="3" s="1"/>
  <c r="L12" i="3" a="1"/>
  <c r="L12" i="3" s="1"/>
  <c r="V11" i="3" a="1"/>
  <c r="V11" i="3" s="1"/>
  <c r="Q11" i="3" a="1"/>
  <c r="Q11" i="3" s="1"/>
  <c r="L11" i="3" a="1"/>
  <c r="L11" i="3" s="1"/>
  <c r="G11" i="3" a="1"/>
  <c r="G11" i="3" s="1"/>
  <c r="G10" i="3" a="1"/>
  <c r="G10" i="3" s="1"/>
  <c r="G9" i="3" a="1"/>
  <c r="G9" i="3" s="1"/>
  <c r="V7" i="3" a="1"/>
  <c r="V7" i="3" s="1"/>
  <c r="Q7" i="3" a="1"/>
  <c r="Q7" i="3" s="1"/>
  <c r="L7" i="3" a="1"/>
  <c r="L7" i="3" s="1"/>
  <c r="G7" i="3" a="1"/>
  <c r="G7" i="3" s="1"/>
  <c r="V6" i="3" a="1"/>
  <c r="V6" i="3" s="1"/>
  <c r="Q6" i="3" a="1"/>
  <c r="Q6" i="3" s="1"/>
  <c r="L6" i="3" a="1"/>
  <c r="L6" i="3" s="1"/>
  <c r="G6" i="3" a="1"/>
  <c r="G6" i="3" s="1"/>
  <c r="V5" i="3" a="1"/>
  <c r="V5" i="3" s="1"/>
  <c r="Q5" i="3" a="1"/>
  <c r="Q5" i="3" s="1"/>
  <c r="L5" i="3" a="1"/>
  <c r="L5" i="3" s="1"/>
  <c r="G5" i="3" a="1"/>
  <c r="G5" i="3" s="1"/>
  <c r="V4" i="3" a="1"/>
  <c r="V4" i="3" s="1"/>
  <c r="Q4" i="3" a="1"/>
  <c r="Q4" i="3" s="1"/>
  <c r="L4" i="3" a="1"/>
  <c r="L4" i="3" s="1"/>
  <c r="G4" i="3" a="1"/>
  <c r="G4" i="3" s="1"/>
  <c r="Q23" i="2" a="1"/>
  <c r="Q23" i="2" s="1"/>
  <c r="O23" i="2" a="1"/>
  <c r="O23" i="2" s="1"/>
  <c r="L22" i="2" a="1"/>
  <c r="L22" i="2" s="1"/>
  <c r="J22" i="2" a="1"/>
  <c r="J22" i="2" s="1"/>
  <c r="L21" i="2" a="1"/>
  <c r="L21" i="2" s="1"/>
  <c r="J21" i="2" a="1"/>
  <c r="J21" i="2" s="1"/>
  <c r="V19" i="2" a="1"/>
  <c r="V19" i="2" s="1"/>
  <c r="Q19" i="2" a="1"/>
  <c r="Q19" i="2" s="1"/>
  <c r="L19" i="2" a="1"/>
  <c r="L19" i="2" s="1"/>
  <c r="V18" i="2" a="1"/>
  <c r="V18" i="2" s="1"/>
  <c r="Q18" i="2" a="1"/>
  <c r="Q18" i="2" s="1"/>
  <c r="L18" i="2" a="1"/>
  <c r="L18" i="2" s="1"/>
  <c r="V17" i="2" a="1"/>
  <c r="V17" i="2" s="1"/>
  <c r="Q17" i="2" a="1"/>
  <c r="Q17" i="2" s="1"/>
  <c r="L17" i="2" a="1"/>
  <c r="L17" i="2" s="1"/>
  <c r="G14" i="2" a="1"/>
  <c r="G14" i="2" s="1"/>
  <c r="V13" i="2" a="1"/>
  <c r="V13" i="2" s="1"/>
  <c r="Q13" i="2" a="1"/>
  <c r="Q13" i="2" s="1"/>
  <c r="L13" i="2" a="1"/>
  <c r="L13" i="2" s="1"/>
  <c r="G13" i="2" a="1"/>
  <c r="G13" i="2" s="1"/>
  <c r="V12" i="2" a="1"/>
  <c r="V12" i="2" s="1"/>
  <c r="Q12" i="2" a="1"/>
  <c r="Q12" i="2" s="1"/>
  <c r="L12" i="2" a="1"/>
  <c r="L12" i="2" s="1"/>
  <c r="V11" i="2" a="1"/>
  <c r="V11" i="2" s="1"/>
  <c r="Q11" i="2" a="1"/>
  <c r="Q11" i="2" s="1"/>
  <c r="L11" i="2" a="1"/>
  <c r="L11" i="2" s="1"/>
  <c r="G11" i="2" a="1"/>
  <c r="G11" i="2" s="1"/>
  <c r="G10" i="2" a="1"/>
  <c r="G10" i="2" s="1"/>
  <c r="G9" i="2" a="1"/>
  <c r="G9" i="2" s="1"/>
  <c r="V7" i="2" a="1"/>
  <c r="V7" i="2" s="1"/>
  <c r="Q7" i="2" a="1"/>
  <c r="Q7" i="2" s="1"/>
  <c r="L7" i="2" a="1"/>
  <c r="L7" i="2" s="1"/>
  <c r="G7" i="2" a="1"/>
  <c r="G7" i="2" s="1"/>
  <c r="V6" i="2" a="1"/>
  <c r="V6" i="2" s="1"/>
  <c r="Q6" i="2" a="1"/>
  <c r="Q6" i="2" s="1"/>
  <c r="L6" i="2" a="1"/>
  <c r="L6" i="2" s="1"/>
  <c r="G6" i="2" a="1"/>
  <c r="G6" i="2" s="1"/>
  <c r="V5" i="2" a="1"/>
  <c r="V5" i="2" s="1"/>
  <c r="Q5" i="2" a="1"/>
  <c r="Q5" i="2" s="1"/>
  <c r="L5" i="2" a="1"/>
  <c r="L5" i="2" s="1"/>
  <c r="G5" i="2" a="1"/>
  <c r="G5" i="2" s="1"/>
  <c r="V4" i="2" a="1"/>
  <c r="V4" i="2" s="1"/>
  <c r="Q4" i="2" a="1"/>
  <c r="Q4" i="2" s="1"/>
  <c r="L4" i="2" a="1"/>
  <c r="L4" i="2" s="1"/>
  <c r="G4" i="2" a="1"/>
  <c r="G4" i="2" s="1"/>
  <c r="J10" i="4"/>
  <c r="N10" i="4" s="1"/>
  <c r="J9" i="4"/>
  <c r="J8" i="4"/>
  <c r="N8" i="4" s="1"/>
  <c r="J13" i="4"/>
  <c r="N9" i="4"/>
  <c r="M9" i="4"/>
  <c r="M10" i="4"/>
  <c r="M8" i="4"/>
  <c r="M11" i="4" s="1"/>
  <c r="K9" i="4"/>
  <c r="K10" i="4"/>
  <c r="K8" i="4"/>
  <c r="K17" i="1"/>
  <c r="K18" i="1" s="1"/>
  <c r="J17" i="1"/>
  <c r="K16" i="1"/>
  <c r="J16" i="1"/>
  <c r="J3" i="4" a="1"/>
  <c r="J3" i="4" s="1"/>
  <c r="Q2" i="1" a="1"/>
  <c r="Q2" i="1" s="1"/>
  <c r="Q12" i="1" s="1"/>
  <c r="N11" i="4" l="1"/>
  <c r="J12" i="4" s="1"/>
  <c r="J14" i="4" s="1"/>
  <c r="J18" i="1"/>
  <c r="Q11" i="1"/>
  <c r="R13" i="1"/>
  <c r="R11" i="1"/>
  <c r="R12" i="1"/>
  <c r="Q13" i="1"/>
  <c r="L8" i="1"/>
  <c r="K8" i="1"/>
  <c r="J8" i="1"/>
  <c r="L4" i="1"/>
  <c r="L7" i="1" s="1"/>
  <c r="L9" i="1" s="1"/>
  <c r="K4" i="1"/>
  <c r="J7" i="1" s="1"/>
  <c r="J9" i="1" s="1"/>
  <c r="J4" i="1"/>
  <c r="E10" i="4"/>
  <c r="C6" i="4"/>
  <c r="D5" i="4"/>
  <c r="C5" i="4"/>
  <c r="B5" i="4"/>
  <c r="B6" i="4" s="1"/>
  <c r="D4" i="4"/>
  <c r="D6" i="4" s="1"/>
  <c r="C4" i="4"/>
  <c r="B4" i="4"/>
  <c r="E9" i="3"/>
  <c r="E7" i="3"/>
  <c r="C7" i="3"/>
  <c r="D7" i="3"/>
  <c r="B7" i="3"/>
  <c r="T18" i="3"/>
  <c r="O18" i="3"/>
  <c r="J18" i="3"/>
  <c r="T12" i="3"/>
  <c r="O12" i="3"/>
  <c r="J12" i="3"/>
  <c r="J11" i="3"/>
  <c r="J13" i="3" s="1"/>
  <c r="E10" i="3"/>
  <c r="T6" i="3"/>
  <c r="O6" i="3"/>
  <c r="J6" i="3"/>
  <c r="J7" i="3" s="1"/>
  <c r="J5" i="3"/>
  <c r="D5" i="3"/>
  <c r="D6" i="3" s="1"/>
  <c r="C5" i="3"/>
  <c r="C6" i="3" s="1"/>
  <c r="B5" i="3"/>
  <c r="B6" i="3" s="1"/>
  <c r="J4" i="3"/>
  <c r="J17" i="3" s="1"/>
  <c r="J19" i="3" s="1"/>
  <c r="D4" i="3"/>
  <c r="C4" i="3"/>
  <c r="B4" i="3"/>
  <c r="J19" i="2"/>
  <c r="T19" i="2"/>
  <c r="O19" i="2"/>
  <c r="T4" i="2"/>
  <c r="T17" i="2" s="1"/>
  <c r="T5" i="2"/>
  <c r="T18" i="2"/>
  <c r="T12" i="2"/>
  <c r="T6" i="2"/>
  <c r="O4" i="2"/>
  <c r="O18" i="2"/>
  <c r="O12" i="2"/>
  <c r="O6" i="2"/>
  <c r="O11" i="2"/>
  <c r="O13" i="2" s="1"/>
  <c r="J13" i="2"/>
  <c r="J17" i="2"/>
  <c r="J18" i="2"/>
  <c r="J12" i="2"/>
  <c r="J11" i="2"/>
  <c r="J6" i="2"/>
  <c r="J7" i="2" s="1"/>
  <c r="J5" i="2"/>
  <c r="J4" i="2"/>
  <c r="E14" i="2"/>
  <c r="E13" i="2"/>
  <c r="E10" i="2"/>
  <c r="C6" i="2"/>
  <c r="C7" i="2" s="1"/>
  <c r="B6" i="2"/>
  <c r="B7" i="2" s="1"/>
  <c r="D5" i="2"/>
  <c r="C5" i="2"/>
  <c r="B5" i="2"/>
  <c r="D4" i="2"/>
  <c r="C4" i="2"/>
  <c r="B4" i="2"/>
  <c r="E10" i="1"/>
  <c r="C5" i="1"/>
  <c r="D5" i="1"/>
  <c r="D6" i="1" s="1"/>
  <c r="D7" i="1" s="1"/>
  <c r="B5" i="1"/>
  <c r="E5" i="1" s="1"/>
  <c r="C4" i="1"/>
  <c r="D4" i="1"/>
  <c r="B4" i="1"/>
  <c r="K7" i="1" l="1"/>
  <c r="K9" i="1" s="1"/>
  <c r="J12" i="1"/>
  <c r="L12" i="1"/>
  <c r="C6" i="1"/>
  <c r="C7" i="1" s="1"/>
  <c r="B6" i="1"/>
  <c r="E6" i="4"/>
  <c r="E5" i="4"/>
  <c r="E6" i="3"/>
  <c r="E11" i="3"/>
  <c r="E5" i="3"/>
  <c r="T11" i="2"/>
  <c r="T13" i="2" s="1"/>
  <c r="T7" i="2"/>
  <c r="O5" i="2"/>
  <c r="O7" i="2"/>
  <c r="O17" i="2"/>
  <c r="D6" i="2"/>
  <c r="D7" i="2" s="1"/>
  <c r="E7" i="2" s="1"/>
  <c r="E5" i="2"/>
  <c r="K12" i="1" l="1"/>
  <c r="B7" i="1"/>
  <c r="E7" i="1" s="1"/>
  <c r="E6" i="1"/>
  <c r="E13" i="1" s="1"/>
  <c r="E14" i="1" s="1"/>
  <c r="E13" i="4"/>
  <c r="E14" i="4"/>
  <c r="E13" i="3"/>
  <c r="E6" i="2"/>
  <c r="E9" i="2" s="1"/>
  <c r="E11" i="2" s="1"/>
  <c r="E9" i="1" l="1"/>
  <c r="E11" i="1" s="1"/>
  <c r="B7" i="4"/>
  <c r="D7" i="4"/>
  <c r="C7" i="4"/>
  <c r="O4" i="3"/>
  <c r="E14" i="3"/>
  <c r="T4" i="3"/>
  <c r="E7" i="4" l="1"/>
  <c r="E9" i="4" s="1"/>
  <c r="E11" i="4" s="1"/>
  <c r="T17" i="3"/>
  <c r="T19" i="3" s="1"/>
  <c r="T7" i="3"/>
  <c r="T11" i="3"/>
  <c r="T13" i="3" s="1"/>
  <c r="T5" i="3"/>
  <c r="O11" i="3"/>
  <c r="O13" i="3" s="1"/>
  <c r="O7" i="3"/>
  <c r="O5" i="3"/>
  <c r="O17" i="3"/>
  <c r="O1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<sst xmlns="http://schemas.openxmlformats.org/spreadsheetml/2006/main" count="239" uniqueCount="58">
  <si>
    <t>n</t>
  </si>
  <si>
    <t>r</t>
  </si>
  <si>
    <t>z</t>
  </si>
  <si>
    <t>sample 1</t>
  </si>
  <si>
    <t>sample 3</t>
  </si>
  <si>
    <t>sample 2</t>
  </si>
  <si>
    <t>h0</t>
  </si>
  <si>
    <t>h1</t>
  </si>
  <si>
    <t>h2</t>
  </si>
  <si>
    <t>total</t>
  </si>
  <si>
    <t>df</t>
  </si>
  <si>
    <t>χ2</t>
  </si>
  <si>
    <t>p-value</t>
  </si>
  <si>
    <t>zw</t>
  </si>
  <si>
    <t>rw</t>
  </si>
  <si>
    <t>z-crit</t>
  </si>
  <si>
    <t>alpha</t>
  </si>
  <si>
    <t>reject</t>
  </si>
  <si>
    <t>H0</t>
  </si>
  <si>
    <t>ρ = 0</t>
  </si>
  <si>
    <t>ρ ≤ 0</t>
  </si>
  <si>
    <t>ρ ≥ 0</t>
  </si>
  <si>
    <t>ρ = .5</t>
  </si>
  <si>
    <t>ρ ≤ .5</t>
  </si>
  <si>
    <t>ρ ≥ .5</t>
  </si>
  <si>
    <t>ρ = .7</t>
  </si>
  <si>
    <t>ρ ≤ .7</t>
  </si>
  <si>
    <t>ρ ≥ .7</t>
  </si>
  <si>
    <t>Δ z</t>
  </si>
  <si>
    <t>se</t>
  </si>
  <si>
    <t>q</t>
  </si>
  <si>
    <t>q-crit</t>
  </si>
  <si>
    <t>sample</t>
  </si>
  <si>
    <t>c</t>
  </si>
  <si>
    <t>Real Statistics Using Excel</t>
  </si>
  <si>
    <t>Updated</t>
  </si>
  <si>
    <t>Copyright © 2013 - 2025 Charles Zaiontz</t>
  </si>
  <si>
    <t>Multi-sample Correlation Test</t>
  </si>
  <si>
    <t>d</t>
  </si>
  <si>
    <t>d-crit</t>
  </si>
  <si>
    <t>num</t>
  </si>
  <si>
    <t>den</t>
  </si>
  <si>
    <t>C-sq</t>
  </si>
  <si>
    <r>
      <t>s</t>
    </r>
    <r>
      <rPr>
        <vertAlign val="superscript"/>
        <sz val="11"/>
        <color theme="1"/>
        <rFont val="Aptos Narrow"/>
        <family val="2"/>
        <scheme val="minor"/>
      </rPr>
      <t>2</t>
    </r>
  </si>
  <si>
    <t>cell</t>
  </si>
  <si>
    <t>formula</t>
  </si>
  <si>
    <t>entity</t>
  </si>
  <si>
    <t>J8</t>
  </si>
  <si>
    <t>K8</t>
  </si>
  <si>
    <t>M8</t>
  </si>
  <si>
    <t>N8</t>
  </si>
  <si>
    <t>Σ num</t>
  </si>
  <si>
    <t>Σ den</t>
  </si>
  <si>
    <t>M11</t>
  </si>
  <si>
    <t>N11</t>
  </si>
  <si>
    <t>J12</t>
  </si>
  <si>
    <t>J13</t>
  </si>
  <si>
    <t>J14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</si>
</sst>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8" xfId="0" applyBorder="1" applyAlignment="1">
      <alignment horizontal="center"/>
    </xf>
    <xf numFmtId="15" fontId="0" fillId="0" borderId="0" xfId="0" applyNumberFormat="1"/>
    <xf numFmtId="0" fontId="2" fillId="0" borderId="0" xfId="0" applyFont="1"/>
    <xf numFmtId="0" fontId="1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14D24-56EC-4A7F-B5CE-0D4225A0A635}">
  <sheetPr codeName="Sheet5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34</v>
      </c>
    </row>
    <row r="2" spans="1:2" x14ac:dyDescent="0.35">
      <c r="A2" t="s">
        <v>37</v>
      </c>
    </row>
    <row r="4" spans="1:2" x14ac:dyDescent="0.35">
      <c r="A4" t="s">
        <v>35</v>
      </c>
      <c r="B4" s="21">
        <v>45817</v>
      </c>
    </row>
    <row r="6" spans="1:2" x14ac:dyDescent="0.35">
      <c r="A6" s="2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7EE41-0495-4289-92BD-9E293F9383C4}">
  <sheetPr codeName="Sheet2"/>
  <dimension ref="A1:V23"/>
  <sheetViews>
    <sheetView workbookViewId="0"/>
  </sheetViews>
  <sheetFormatPr defaultRowHeight="14.5" x14ac:dyDescent="0.35"/>
  <cols>
    <col min="1" max="1" width="7.1796875" customWidth="1"/>
    <col min="6" max="6" width="2.7265625" customWidth="1"/>
    <col min="7" max="7" width="20.54296875" customWidth="1"/>
    <col min="10" max="10" width="8.7265625" customWidth="1"/>
    <col min="11" max="11" width="2.26953125" customWidth="1"/>
    <col min="12" max="12" width="41.6328125" customWidth="1"/>
    <col min="16" max="16" width="2.26953125" customWidth="1"/>
    <col min="17" max="17" width="25.54296875" customWidth="1"/>
    <col min="21" max="21" width="2.26953125" customWidth="1"/>
    <col min="22" max="22" width="25.54296875" customWidth="1"/>
  </cols>
  <sheetData>
    <row r="1" spans="1:22" x14ac:dyDescent="0.35">
      <c r="B1" s="1" t="s">
        <v>3</v>
      </c>
      <c r="C1" s="1" t="s">
        <v>5</v>
      </c>
      <c r="D1" s="1" t="s">
        <v>4</v>
      </c>
      <c r="E1" s="11" t="s">
        <v>9</v>
      </c>
    </row>
    <row r="2" spans="1:22" x14ac:dyDescent="0.35">
      <c r="A2" t="s">
        <v>0</v>
      </c>
      <c r="B2">
        <v>24</v>
      </c>
      <c r="C2">
        <v>29</v>
      </c>
      <c r="D2">
        <v>32</v>
      </c>
      <c r="I2" t="s">
        <v>18</v>
      </c>
      <c r="J2" s="8" t="s">
        <v>19</v>
      </c>
      <c r="N2" t="s">
        <v>18</v>
      </c>
      <c r="O2" s="8" t="s">
        <v>22</v>
      </c>
      <c r="S2" t="s">
        <v>18</v>
      </c>
      <c r="T2" s="8" t="s">
        <v>25</v>
      </c>
    </row>
    <row r="3" spans="1:22" x14ac:dyDescent="0.35">
      <c r="A3" t="s">
        <v>1</v>
      </c>
      <c r="B3" s="1">
        <v>0.52</v>
      </c>
      <c r="C3" s="1">
        <v>0.56000000000000005</v>
      </c>
      <c r="D3" s="1">
        <v>0.62</v>
      </c>
      <c r="E3" s="1"/>
      <c r="I3" t="s">
        <v>16</v>
      </c>
      <c r="J3" s="3">
        <v>0.05</v>
      </c>
      <c r="N3" t="s">
        <v>16</v>
      </c>
      <c r="O3" s="3">
        <v>0.05</v>
      </c>
      <c r="S3" t="s">
        <v>16</v>
      </c>
      <c r="T3" s="3">
        <v>0.05</v>
      </c>
    </row>
    <row r="4" spans="1:22" x14ac:dyDescent="0.35">
      <c r="A4" t="s">
        <v>2</v>
      </c>
      <c r="B4">
        <f>FISHER(B3)</f>
        <v>0.57633975496919276</v>
      </c>
      <c r="C4">
        <f t="shared" ref="C4:D4" si="0">FISHER(C3)</f>
        <v>0.63283318666563804</v>
      </c>
      <c r="D4">
        <f t="shared" si="0"/>
        <v>0.72500508775299921</v>
      </c>
      <c r="G4" t="e" cm="1">
        <f t="array" aca="1" ref="G4" ca="1">FTEXT(B4)</f>
        <v>#NAME?</v>
      </c>
      <c r="I4" t="s">
        <v>2</v>
      </c>
      <c r="J4" s="4">
        <f>SUMPRODUCT(B2:D2,B3:D3)/SQRT(SUM(B2:D2))</f>
        <v>5.2670715158369719</v>
      </c>
      <c r="L4" t="e" cm="1">
        <f t="array" aca="1" ref="L4" ca="1">FTEXT(J4)</f>
        <v>#NAME?</v>
      </c>
      <c r="N4" t="s">
        <v>2</v>
      </c>
      <c r="O4" s="4">
        <f>(E13-FISHER(0.5))*SQRT(E5)</f>
        <v>0.89869923397953766</v>
      </c>
      <c r="Q4" t="e" cm="1">
        <f t="array" aca="1" ref="Q4" ca="1">FTEXT(O4)</f>
        <v>#NAME?</v>
      </c>
      <c r="S4" t="s">
        <v>2</v>
      </c>
      <c r="T4" s="4">
        <f>(E13-FISHER(0.7))*SQRT(E5)</f>
        <v>-1.8735115293799915</v>
      </c>
      <c r="V4" t="e" cm="1">
        <f t="array" aca="1" ref="V4" ca="1">FTEXT(T4)</f>
        <v>#NAME?</v>
      </c>
    </row>
    <row r="5" spans="1:22" x14ac:dyDescent="0.35">
      <c r="A5" t="s">
        <v>6</v>
      </c>
      <c r="B5">
        <f>B2-3</f>
        <v>21</v>
      </c>
      <c r="C5">
        <f t="shared" ref="C5:D5" si="1">C2-3</f>
        <v>26</v>
      </c>
      <c r="D5">
        <f t="shared" si="1"/>
        <v>29</v>
      </c>
      <c r="E5">
        <f>SUM(B5:D5)</f>
        <v>76</v>
      </c>
      <c r="G5" t="e" cm="1">
        <f t="array" aca="1" ref="G5" ca="1">FTEXT(B5)</f>
        <v>#NAME?</v>
      </c>
      <c r="I5" t="s">
        <v>12</v>
      </c>
      <c r="J5" s="4">
        <f>_xlfn.NORM.S.DIST(-J4,TRUE)/2</f>
        <v>3.465430414841676E-8</v>
      </c>
      <c r="L5" t="e" cm="1">
        <f t="array" aca="1" ref="L5" ca="1">FTEXT(J5)</f>
        <v>#NAME?</v>
      </c>
      <c r="N5" t="s">
        <v>12</v>
      </c>
      <c r="O5" s="4">
        <f>_xlfn.NORM.S.DIST(-O4,TRUE)/2</f>
        <v>9.2203221288073414E-2</v>
      </c>
      <c r="Q5" t="e" cm="1">
        <f t="array" aca="1" ref="Q5" ca="1">FTEXT(O5)</f>
        <v>#NAME?</v>
      </c>
      <c r="S5" t="s">
        <v>12</v>
      </c>
      <c r="T5" s="4">
        <f>_xlfn.NORM.S.DIST(-T4,TRUE)/2</f>
        <v>0.48475055445742826</v>
      </c>
      <c r="V5" t="e" cm="1">
        <f t="array" aca="1" ref="V5" ca="1">FTEXT(T5)</f>
        <v>#NAME?</v>
      </c>
    </row>
    <row r="6" spans="1:22" x14ac:dyDescent="0.35">
      <c r="A6" t="s">
        <v>7</v>
      </c>
      <c r="B6">
        <f>B5*B4</f>
        <v>12.103134854353048</v>
      </c>
      <c r="C6">
        <f t="shared" ref="C6:D6" si="2">C5*C4</f>
        <v>16.453662853306589</v>
      </c>
      <c r="D6">
        <f t="shared" si="2"/>
        <v>21.025147544836976</v>
      </c>
      <c r="E6">
        <f t="shared" ref="E6:E7" si="3">SUM(B6:D6)</f>
        <v>49.58194525249661</v>
      </c>
      <c r="G6" t="e" cm="1">
        <f t="array" aca="1" ref="G6" ca="1">FTEXT(B6)</f>
        <v>#NAME?</v>
      </c>
      <c r="I6" t="s">
        <v>15</v>
      </c>
      <c r="J6" s="4">
        <f>_xlfn.NORM.S.INV(1-J3/2)</f>
        <v>1.9599639845400536</v>
      </c>
      <c r="L6" t="e" cm="1">
        <f t="array" aca="1" ref="L6" ca="1">FTEXT(J6)</f>
        <v>#NAME?</v>
      </c>
      <c r="N6" t="s">
        <v>15</v>
      </c>
      <c r="O6" s="4">
        <f>_xlfn.NORM.S.INV(1-O3/2)</f>
        <v>1.9599639845400536</v>
      </c>
      <c r="Q6" t="e" cm="1">
        <f t="array" aca="1" ref="Q6" ca="1">FTEXT(O6)</f>
        <v>#NAME?</v>
      </c>
      <c r="S6" t="s">
        <v>15</v>
      </c>
      <c r="T6" s="4">
        <f>_xlfn.NORM.S.INV(1-T3/2)</f>
        <v>1.9599639845400536</v>
      </c>
      <c r="V6" t="e" cm="1">
        <f t="array" aca="1" ref="V6" ca="1">FTEXT(T6)</f>
        <v>#NAME?</v>
      </c>
    </row>
    <row r="7" spans="1:22" x14ac:dyDescent="0.35">
      <c r="A7" t="s">
        <v>8</v>
      </c>
      <c r="B7" s="1">
        <f>B6*B4</f>
        <v>6.9755177763169325</v>
      </c>
      <c r="C7" s="1">
        <f t="shared" ref="C7:D7" si="4">C6*C4</f>
        <v>10.412423895780043</v>
      </c>
      <c r="D7" s="1">
        <f t="shared" si="4"/>
        <v>15.243338940764287</v>
      </c>
      <c r="E7" s="1">
        <f t="shared" si="3"/>
        <v>32.631280612861261</v>
      </c>
      <c r="G7" t="e" cm="1">
        <f t="array" aca="1" ref="G7" ca="1">FTEXT(B7)</f>
        <v>#NAME?</v>
      </c>
      <c r="I7" t="s">
        <v>17</v>
      </c>
      <c r="J7" s="7" t="str">
        <f>IF(ABS(J4)&gt;J6,"yes","no")</f>
        <v>yes</v>
      </c>
      <c r="L7" t="e" cm="1">
        <f t="array" aca="1" ref="L7" ca="1">FTEXT(J7)</f>
        <v>#NAME?</v>
      </c>
      <c r="N7" t="s">
        <v>17</v>
      </c>
      <c r="O7" s="7" t="str">
        <f>IF(ABS(O4)&gt;O6,"yes","no")</f>
        <v>no</v>
      </c>
      <c r="Q7" t="e" cm="1">
        <f t="array" aca="1" ref="Q7" ca="1">FTEXT(O7)</f>
        <v>#NAME?</v>
      </c>
      <c r="S7" t="s">
        <v>17</v>
      </c>
      <c r="T7" s="7" t="str">
        <f>IF(ABS(T4)&gt;T6,"yes","no")</f>
        <v>no</v>
      </c>
      <c r="V7" t="e" cm="1">
        <f t="array" aca="1" ref="V7" ca="1">FTEXT(T7)</f>
        <v>#NAME?</v>
      </c>
    </row>
    <row r="9" spans="1:22" x14ac:dyDescent="0.35">
      <c r="A9" s="2" t="s">
        <v>11</v>
      </c>
      <c r="E9" s="3">
        <f>E7-E6^2/E5</f>
        <v>0.28431620468269614</v>
      </c>
      <c r="G9" t="e" cm="1">
        <f t="array" aca="1" ref="G9" ca="1">FTEXT(E9)</f>
        <v>#NAME?</v>
      </c>
      <c r="I9" t="s">
        <v>18</v>
      </c>
      <c r="J9" s="8" t="s">
        <v>20</v>
      </c>
      <c r="N9" t="s">
        <v>18</v>
      </c>
      <c r="O9" s="8" t="s">
        <v>23</v>
      </c>
      <c r="S9" t="s">
        <v>18</v>
      </c>
      <c r="T9" s="8" t="s">
        <v>26</v>
      </c>
    </row>
    <row r="10" spans="1:22" x14ac:dyDescent="0.35">
      <c r="A10" t="s">
        <v>10</v>
      </c>
      <c r="E10" s="4">
        <f>COUNT(B2:D2)-1</f>
        <v>2</v>
      </c>
      <c r="G10" t="e" cm="1">
        <f t="array" aca="1" ref="G10" ca="1">FTEXT(E10)</f>
        <v>#NAME?</v>
      </c>
      <c r="I10" t="s">
        <v>16</v>
      </c>
      <c r="J10" s="3">
        <v>0.05</v>
      </c>
      <c r="N10" t="s">
        <v>16</v>
      </c>
      <c r="O10" s="3">
        <v>0.05</v>
      </c>
      <c r="S10" t="s">
        <v>16</v>
      </c>
      <c r="T10" s="3">
        <v>0.05</v>
      </c>
    </row>
    <row r="11" spans="1:22" x14ac:dyDescent="0.35">
      <c r="A11" t="s">
        <v>12</v>
      </c>
      <c r="E11" s="5">
        <f>_xlfn.CHISQ.DIST.RT(E9,E10)</f>
        <v>0.86748409437697127</v>
      </c>
      <c r="G11" t="e" cm="1">
        <f t="array" aca="1" ref="G11" ca="1">FTEXT(E11)</f>
        <v>#NAME?</v>
      </c>
      <c r="I11" t="s">
        <v>2</v>
      </c>
      <c r="J11" s="4">
        <f>J4</f>
        <v>5.2670715158369719</v>
      </c>
      <c r="L11" t="e" cm="1">
        <f t="array" aca="1" ref="L11" ca="1">FTEXT(J11)</f>
        <v>#NAME?</v>
      </c>
      <c r="N11" t="s">
        <v>2</v>
      </c>
      <c r="O11" s="4">
        <f>O4</f>
        <v>0.89869923397953766</v>
      </c>
      <c r="Q11" t="e" cm="1">
        <f t="array" aca="1" ref="Q11" ca="1">FTEXT(O11)</f>
        <v>#NAME?</v>
      </c>
      <c r="S11" t="s">
        <v>2</v>
      </c>
      <c r="T11" s="4">
        <f>T4</f>
        <v>-1.8735115293799915</v>
      </c>
      <c r="V11" t="e" cm="1">
        <f t="array" aca="1" ref="V11" ca="1">FTEXT(T11)</f>
        <v>#NAME?</v>
      </c>
    </row>
    <row r="12" spans="1:22" x14ac:dyDescent="0.35">
      <c r="I12" t="s">
        <v>15</v>
      </c>
      <c r="J12" s="4">
        <f>_xlfn.NORM.S.INV(1-J10)</f>
        <v>1.6448536269514715</v>
      </c>
      <c r="L12" t="e" cm="1">
        <f t="array" aca="1" ref="L12" ca="1">FTEXT(J12)</f>
        <v>#NAME?</v>
      </c>
      <c r="N12" t="s">
        <v>15</v>
      </c>
      <c r="O12" s="4">
        <f>_xlfn.NORM.S.INV(1-O10)</f>
        <v>1.6448536269514715</v>
      </c>
      <c r="Q12" t="e" cm="1">
        <f t="array" aca="1" ref="Q12" ca="1">FTEXT(O12)</f>
        <v>#NAME?</v>
      </c>
      <c r="S12" t="s">
        <v>15</v>
      </c>
      <c r="T12" s="4">
        <f>_xlfn.NORM.S.INV(1-T10)</f>
        <v>1.6448536269514715</v>
      </c>
      <c r="V12" t="e" cm="1">
        <f t="array" aca="1" ref="V12" ca="1">FTEXT(T12)</f>
        <v>#NAME?</v>
      </c>
    </row>
    <row r="13" spans="1:22" x14ac:dyDescent="0.35">
      <c r="A13" t="s">
        <v>13</v>
      </c>
      <c r="E13" s="3">
        <f>E6/E5</f>
        <v>0.65239401648021855</v>
      </c>
      <c r="G13" t="e" cm="1">
        <f t="array" aca="1" ref="G13" ca="1">FTEXT(E13)</f>
        <v>#NAME?</v>
      </c>
      <c r="I13" t="s">
        <v>17</v>
      </c>
      <c r="J13" s="7" t="str">
        <f>IF(J11&gt;J12,"yes","no")</f>
        <v>yes</v>
      </c>
      <c r="L13" t="e" cm="1">
        <f t="array" aca="1" ref="L13" ca="1">FTEXT(J13)</f>
        <v>#NAME?</v>
      </c>
      <c r="N13" t="s">
        <v>17</v>
      </c>
      <c r="O13" s="7" t="str">
        <f>IF(O11&gt;O12,"yes","no")</f>
        <v>no</v>
      </c>
      <c r="Q13" t="e" cm="1">
        <f t="array" aca="1" ref="Q13" ca="1">FTEXT(O13)</f>
        <v>#NAME?</v>
      </c>
      <c r="S13" t="s">
        <v>17</v>
      </c>
      <c r="T13" s="7" t="str">
        <f>IF(T11&gt;T12,"yes","no")</f>
        <v>no</v>
      </c>
      <c r="V13" t="e" cm="1">
        <f t="array" aca="1" ref="V13" ca="1">FTEXT(T13)</f>
        <v>#NAME?</v>
      </c>
    </row>
    <row r="14" spans="1:22" x14ac:dyDescent="0.35">
      <c r="A14" t="s">
        <v>14</v>
      </c>
      <c r="E14" s="5">
        <f>FISHERINV(E13)</f>
        <v>0.57327939657761506</v>
      </c>
      <c r="G14" t="e" cm="1">
        <f t="array" aca="1" ref="G14" ca="1">FTEXT(E14)</f>
        <v>#NAME?</v>
      </c>
    </row>
    <row r="15" spans="1:22" x14ac:dyDescent="0.35">
      <c r="I15" t="s">
        <v>18</v>
      </c>
      <c r="J15" s="8" t="s">
        <v>21</v>
      </c>
      <c r="N15" t="s">
        <v>18</v>
      </c>
      <c r="O15" s="8" t="s">
        <v>24</v>
      </c>
      <c r="S15" t="s">
        <v>18</v>
      </c>
      <c r="T15" s="8" t="s">
        <v>27</v>
      </c>
    </row>
    <row r="16" spans="1:22" x14ac:dyDescent="0.35">
      <c r="I16" t="s">
        <v>16</v>
      </c>
      <c r="J16" s="3">
        <v>0.05</v>
      </c>
      <c r="N16" t="s">
        <v>16</v>
      </c>
      <c r="O16" s="3">
        <v>0.05</v>
      </c>
      <c r="S16" t="s">
        <v>16</v>
      </c>
      <c r="T16" s="3">
        <v>0.05</v>
      </c>
    </row>
    <row r="17" spans="9:22" x14ac:dyDescent="0.35">
      <c r="I17" t="s">
        <v>2</v>
      </c>
      <c r="J17" s="4">
        <f>J4</f>
        <v>5.2670715158369719</v>
      </c>
      <c r="L17" t="e" cm="1">
        <f t="array" aca="1" ref="L17" ca="1">FTEXT(J17)</f>
        <v>#NAME?</v>
      </c>
      <c r="N17" t="s">
        <v>2</v>
      </c>
      <c r="O17" s="4">
        <f>O4</f>
        <v>0.89869923397953766</v>
      </c>
      <c r="Q17" t="e" cm="1">
        <f t="array" aca="1" ref="Q17" ca="1">FTEXT(O17)</f>
        <v>#NAME?</v>
      </c>
      <c r="S17" t="s">
        <v>2</v>
      </c>
      <c r="T17" s="4">
        <f>T4</f>
        <v>-1.8735115293799915</v>
      </c>
      <c r="V17" t="e" cm="1">
        <f t="array" aca="1" ref="V17" ca="1">FTEXT(T17)</f>
        <v>#NAME?</v>
      </c>
    </row>
    <row r="18" spans="9:22" x14ac:dyDescent="0.35">
      <c r="I18" t="s">
        <v>15</v>
      </c>
      <c r="J18" s="4">
        <f>_xlfn.NORM.S.INV(1-J16)</f>
        <v>1.6448536269514715</v>
      </c>
      <c r="L18" t="e" cm="1">
        <f t="array" aca="1" ref="L18" ca="1">FTEXT(J18)</f>
        <v>#NAME?</v>
      </c>
      <c r="N18" t="s">
        <v>15</v>
      </c>
      <c r="O18" s="4">
        <f>_xlfn.NORM.S.INV(1-O16)</f>
        <v>1.6448536269514715</v>
      </c>
      <c r="Q18" t="e" cm="1">
        <f t="array" aca="1" ref="Q18" ca="1">FTEXT(O18)</f>
        <v>#NAME?</v>
      </c>
      <c r="S18" t="s">
        <v>15</v>
      </c>
      <c r="T18" s="4">
        <f>_xlfn.NORM.S.INV(1-T16)</f>
        <v>1.6448536269514715</v>
      </c>
      <c r="V18" t="e" cm="1">
        <f t="array" aca="1" ref="V18" ca="1">FTEXT(T18)</f>
        <v>#NAME?</v>
      </c>
    </row>
    <row r="19" spans="9:22" x14ac:dyDescent="0.35">
      <c r="I19" t="s">
        <v>17</v>
      </c>
      <c r="J19" s="7" t="str">
        <f>IF(J17&lt;-J18,"yes","no")</f>
        <v>no</v>
      </c>
      <c r="L19" t="e" cm="1">
        <f t="array" aca="1" ref="L19" ca="1">FTEXT(J19)</f>
        <v>#NAME?</v>
      </c>
      <c r="N19" t="s">
        <v>17</v>
      </c>
      <c r="O19" s="7" t="str">
        <f>IF(O17&lt;-O18,"yes","no")</f>
        <v>no</v>
      </c>
      <c r="Q19" t="e" cm="1">
        <f t="array" aca="1" ref="Q19" ca="1">FTEXT(O19)</f>
        <v>#NAME?</v>
      </c>
      <c r="S19" t="s">
        <v>17</v>
      </c>
      <c r="T19" s="7" t="str">
        <f>IF(T17&lt;-T18,"yes","no")</f>
        <v>yes</v>
      </c>
      <c r="V19" t="e" cm="1">
        <f t="array" aca="1" ref="V19" ca="1">FTEXT(T19)</f>
        <v>#NAME?</v>
      </c>
    </row>
    <row r="21" spans="9:22" x14ac:dyDescent="0.35">
      <c r="I21" t="s">
        <v>12</v>
      </c>
      <c r="J21" s="10" t="e" cm="1">
        <f t="array" aca="1" ref="J21" ca="1">MCORREL_TEST0(TRANSPOSE(B3:D3),TRANSPOSE(B2:D2),0,FALSE)</f>
        <v>#NAME?</v>
      </c>
      <c r="L21" t="e" cm="1">
        <f t="array" aca="1" ref="L21" ca="1">FTEXT(J21)</f>
        <v>#NAME?</v>
      </c>
    </row>
    <row r="22" spans="9:22" x14ac:dyDescent="0.35">
      <c r="I22" t="s">
        <v>12</v>
      </c>
      <c r="J22" s="10" t="e" cm="1">
        <f t="array" aca="1" ref="J22" ca="1">MCORREL_TEST0(TRANSPOSE(B3:D3),TRANSPOSE(B2:D2),0)</f>
        <v>#NAME?</v>
      </c>
      <c r="L22" t="e" cm="1">
        <f t="array" aca="1" ref="L22" ca="1">FTEXT(J22)</f>
        <v>#NAME?</v>
      </c>
    </row>
    <row r="23" spans="9:22" x14ac:dyDescent="0.35">
      <c r="N23" t="s">
        <v>12</v>
      </c>
      <c r="O23" s="10" t="e" cm="1">
        <f t="array" aca="1" ref="O23" ca="1">MCORREL_TEST0(TRANSPOSE(B3:D3),TRANSPOSE(B2:D2),0.5)</f>
        <v>#NAME?</v>
      </c>
      <c r="Q23" t="e" cm="1">
        <f t="array" aca="1" ref="Q23" ca="1">FTEXT(O23)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1E5EE-DFC2-4A9B-BD29-88DB4E172C24}">
  <sheetPr codeName="Sheet3"/>
  <dimension ref="A1:V23"/>
  <sheetViews>
    <sheetView workbookViewId="0"/>
  </sheetViews>
  <sheetFormatPr defaultRowHeight="14.5" x14ac:dyDescent="0.35"/>
  <cols>
    <col min="6" max="6" width="2.7265625" customWidth="1"/>
    <col min="7" max="7" width="27.453125" customWidth="1"/>
    <col min="11" max="11" width="2.26953125" customWidth="1"/>
    <col min="12" max="12" width="41.6328125" customWidth="1"/>
    <col min="16" max="16" width="2.26953125" customWidth="1"/>
    <col min="17" max="17" width="25.54296875" customWidth="1"/>
    <col min="21" max="21" width="2.26953125" customWidth="1"/>
    <col min="22" max="22" width="25.54296875" customWidth="1"/>
  </cols>
  <sheetData>
    <row r="1" spans="1:22" x14ac:dyDescent="0.35">
      <c r="B1" s="1" t="s">
        <v>3</v>
      </c>
      <c r="C1" s="1" t="s">
        <v>5</v>
      </c>
      <c r="D1" s="1" t="s">
        <v>4</v>
      </c>
      <c r="E1" s="11" t="s">
        <v>9</v>
      </c>
    </row>
    <row r="2" spans="1:22" x14ac:dyDescent="0.35">
      <c r="A2" t="s">
        <v>0</v>
      </c>
      <c r="B2">
        <v>24</v>
      </c>
      <c r="C2">
        <v>29</v>
      </c>
      <c r="D2">
        <v>32</v>
      </c>
      <c r="I2" t="s">
        <v>18</v>
      </c>
      <c r="J2" s="8" t="s">
        <v>19</v>
      </c>
      <c r="N2" t="s">
        <v>18</v>
      </c>
      <c r="O2" s="8" t="s">
        <v>22</v>
      </c>
      <c r="S2" t="s">
        <v>18</v>
      </c>
      <c r="T2" s="8" t="s">
        <v>25</v>
      </c>
    </row>
    <row r="3" spans="1:22" x14ac:dyDescent="0.35">
      <c r="A3" t="s">
        <v>1</v>
      </c>
      <c r="B3" s="1">
        <v>0.52</v>
      </c>
      <c r="C3" s="1">
        <v>0.56000000000000005</v>
      </c>
      <c r="D3" s="1">
        <v>0.62</v>
      </c>
      <c r="E3" s="1"/>
      <c r="I3" t="s">
        <v>16</v>
      </c>
      <c r="J3" s="3">
        <v>0.05</v>
      </c>
      <c r="N3" t="s">
        <v>16</v>
      </c>
      <c r="O3" s="3">
        <v>0.05</v>
      </c>
      <c r="S3" t="s">
        <v>16</v>
      </c>
      <c r="T3" s="3">
        <v>0.05</v>
      </c>
    </row>
    <row r="4" spans="1:22" x14ac:dyDescent="0.35">
      <c r="A4" t="s">
        <v>2</v>
      </c>
      <c r="B4">
        <f>FISHER(B3)</f>
        <v>0.57633975496919276</v>
      </c>
      <c r="C4">
        <f t="shared" ref="C4:D4" si="0">FISHER(C3)</f>
        <v>0.63283318666563804</v>
      </c>
      <c r="D4">
        <f t="shared" si="0"/>
        <v>0.72500508775299921</v>
      </c>
      <c r="G4" t="e" cm="1">
        <f t="array" aca="1" ref="G4" ca="1">FTEXT(B4)</f>
        <v>#NAME?</v>
      </c>
      <c r="I4" t="s">
        <v>2</v>
      </c>
      <c r="J4" s="4">
        <f>SUMPRODUCT(B2:D2,B3:D3)/SQRT(SUM(B2:D2))</f>
        <v>5.2670715158369719</v>
      </c>
      <c r="L4" t="e" cm="1">
        <f t="array" aca="1" ref="L4" ca="1">FTEXT(J4)</f>
        <v>#NAME?</v>
      </c>
      <c r="N4" t="s">
        <v>2</v>
      </c>
      <c r="O4" s="4">
        <f>(E13-FISHER(0.5))*SQRT(E5)</f>
        <v>0.89869923397953766</v>
      </c>
      <c r="Q4" t="e" cm="1">
        <f t="array" aca="1" ref="Q4" ca="1">FTEXT(O4)</f>
        <v>#NAME?</v>
      </c>
      <c r="S4" t="s">
        <v>2</v>
      </c>
      <c r="T4" s="4">
        <f>(E13-FISHER(0.7))*SQRT(E5)</f>
        <v>-1.8735115293799915</v>
      </c>
      <c r="V4" t="e" cm="1">
        <f t="array" aca="1" ref="V4" ca="1">FTEXT(T4)</f>
        <v>#NAME?</v>
      </c>
    </row>
    <row r="5" spans="1:22" x14ac:dyDescent="0.35">
      <c r="A5" t="s">
        <v>6</v>
      </c>
      <c r="B5">
        <f>B2-3</f>
        <v>21</v>
      </c>
      <c r="C5">
        <f t="shared" ref="C5:D5" si="1">C2-3</f>
        <v>26</v>
      </c>
      <c r="D5">
        <f t="shared" si="1"/>
        <v>29</v>
      </c>
      <c r="E5">
        <f>SUM(B5:D5)</f>
        <v>76</v>
      </c>
      <c r="G5" t="e" cm="1">
        <f t="array" aca="1" ref="G5" ca="1">FTEXT(B5)</f>
        <v>#NAME?</v>
      </c>
      <c r="I5" t="s">
        <v>12</v>
      </c>
      <c r="J5" s="4">
        <f>_xlfn.NORM.S.DIST(-J4,TRUE)/2</f>
        <v>3.465430414841676E-8</v>
      </c>
      <c r="L5" t="e" cm="1">
        <f t="array" aca="1" ref="L5" ca="1">FTEXT(J5)</f>
        <v>#NAME?</v>
      </c>
      <c r="N5" t="s">
        <v>12</v>
      </c>
      <c r="O5" s="4">
        <f>_xlfn.NORM.S.DIST(-O4,TRUE)/2</f>
        <v>9.2203221288073414E-2</v>
      </c>
      <c r="Q5" t="e" cm="1">
        <f t="array" aca="1" ref="Q5" ca="1">FTEXT(O5)</f>
        <v>#NAME?</v>
      </c>
      <c r="S5" t="s">
        <v>12</v>
      </c>
      <c r="T5" s="4">
        <f>_xlfn.NORM.S.DIST(-T4,TRUE)/2</f>
        <v>0.48475055445742826</v>
      </c>
      <c r="V5" t="e" cm="1">
        <f t="array" aca="1" ref="V5" ca="1">FTEXT(T5)</f>
        <v>#NAME?</v>
      </c>
    </row>
    <row r="6" spans="1:22" x14ac:dyDescent="0.35">
      <c r="A6" t="s">
        <v>7</v>
      </c>
      <c r="B6">
        <f>B5*B4</f>
        <v>12.103134854353048</v>
      </c>
      <c r="C6">
        <f t="shared" ref="C6:D6" si="2">C5*C4</f>
        <v>16.453662853306589</v>
      </c>
      <c r="D6">
        <f t="shared" si="2"/>
        <v>21.025147544836976</v>
      </c>
      <c r="E6">
        <f t="shared" ref="E6" si="3">SUM(B6:D6)</f>
        <v>49.58194525249661</v>
      </c>
      <c r="G6" t="e" cm="1">
        <f t="array" aca="1" ref="G6" ca="1">FTEXT(B6)</f>
        <v>#NAME?</v>
      </c>
      <c r="I6" t="s">
        <v>15</v>
      </c>
      <c r="J6" s="4">
        <f>_xlfn.NORM.S.INV(1-J3/2)</f>
        <v>1.9599639845400536</v>
      </c>
      <c r="L6" t="e" cm="1">
        <f t="array" aca="1" ref="L6" ca="1">FTEXT(J6)</f>
        <v>#NAME?</v>
      </c>
      <c r="N6" t="s">
        <v>15</v>
      </c>
      <c r="O6" s="4">
        <f>_xlfn.NORM.S.INV(1-O3/2)</f>
        <v>1.9599639845400536</v>
      </c>
      <c r="Q6" t="e" cm="1">
        <f t="array" aca="1" ref="Q6" ca="1">FTEXT(O6)</f>
        <v>#NAME?</v>
      </c>
      <c r="S6" t="s">
        <v>15</v>
      </c>
      <c r="T6" s="4">
        <f>_xlfn.NORM.S.INV(1-T3/2)</f>
        <v>1.9599639845400536</v>
      </c>
      <c r="V6" t="e" cm="1">
        <f t="array" aca="1" ref="V6" ca="1">FTEXT(T6)</f>
        <v>#NAME?</v>
      </c>
    </row>
    <row r="7" spans="1:22" x14ac:dyDescent="0.35">
      <c r="A7" s="2" t="s">
        <v>11</v>
      </c>
      <c r="B7" s="1">
        <f>B2*(B3-$E14)^2/(1-B3*$E14)^2</f>
        <v>0.13828844512930497</v>
      </c>
      <c r="C7" s="1">
        <f t="shared" ref="C7:D7" si="4">C2*(C3-$E14)^2/(1-C3*$E14)^2</f>
        <v>1.1093325989315308E-2</v>
      </c>
      <c r="D7" s="1">
        <f t="shared" si="4"/>
        <v>0.16812451135234066</v>
      </c>
      <c r="E7" s="1">
        <f>SUM(B7:D7)</f>
        <v>0.31750628247096091</v>
      </c>
      <c r="G7" t="e" cm="1">
        <f t="array" aca="1" ref="G7" ca="1">FTEXT(B7)</f>
        <v>#NAME?</v>
      </c>
      <c r="I7" t="s">
        <v>17</v>
      </c>
      <c r="J7" s="7" t="str">
        <f>IF(ABS(J4)&gt;J6,"yes","no")</f>
        <v>yes</v>
      </c>
      <c r="L7" t="e" cm="1">
        <f t="array" aca="1" ref="L7" ca="1">FTEXT(J7)</f>
        <v>#NAME?</v>
      </c>
      <c r="N7" t="s">
        <v>17</v>
      </c>
      <c r="O7" s="7" t="str">
        <f>IF(ABS(O4)&gt;O6,"yes","no")</f>
        <v>no</v>
      </c>
      <c r="Q7" t="e" cm="1">
        <f t="array" aca="1" ref="Q7" ca="1">FTEXT(O7)</f>
        <v>#NAME?</v>
      </c>
      <c r="S7" t="s">
        <v>17</v>
      </c>
      <c r="T7" s="7" t="str">
        <f>IF(ABS(T4)&gt;T6,"yes","no")</f>
        <v>no</v>
      </c>
      <c r="V7" t="e" cm="1">
        <f t="array" aca="1" ref="V7" ca="1">FTEXT(T7)</f>
        <v>#NAME?</v>
      </c>
    </row>
    <row r="9" spans="1:22" x14ac:dyDescent="0.35">
      <c r="A9" s="2" t="s">
        <v>11</v>
      </c>
      <c r="E9" s="3">
        <f>E7</f>
        <v>0.31750628247096091</v>
      </c>
      <c r="G9" t="e" cm="1">
        <f t="array" aca="1" ref="G9" ca="1">FTEXT(E9)</f>
        <v>#NAME?</v>
      </c>
      <c r="I9" t="s">
        <v>18</v>
      </c>
      <c r="J9" s="8" t="s">
        <v>20</v>
      </c>
      <c r="N9" t="s">
        <v>18</v>
      </c>
      <c r="O9" s="8" t="s">
        <v>23</v>
      </c>
      <c r="S9" t="s">
        <v>18</v>
      </c>
      <c r="T9" s="8" t="s">
        <v>26</v>
      </c>
    </row>
    <row r="10" spans="1:22" x14ac:dyDescent="0.35">
      <c r="A10" t="s">
        <v>10</v>
      </c>
      <c r="E10" s="4">
        <f>COUNT(B2:D2)-1</f>
        <v>2</v>
      </c>
      <c r="G10" t="e" cm="1">
        <f t="array" aca="1" ref="G10" ca="1">FTEXT(E10)</f>
        <v>#NAME?</v>
      </c>
      <c r="I10" t="s">
        <v>16</v>
      </c>
      <c r="J10" s="3">
        <v>0.05</v>
      </c>
      <c r="N10" t="s">
        <v>16</v>
      </c>
      <c r="O10" s="3">
        <v>0.05</v>
      </c>
      <c r="S10" t="s">
        <v>16</v>
      </c>
      <c r="T10" s="3">
        <v>0.05</v>
      </c>
    </row>
    <row r="11" spans="1:22" x14ac:dyDescent="0.35">
      <c r="A11" t="s">
        <v>12</v>
      </c>
      <c r="E11" s="5">
        <f>_xlfn.CHISQ.DIST.RT(E9,E10)</f>
        <v>0.85320695458906415</v>
      </c>
      <c r="G11" t="e" cm="1">
        <f t="array" aca="1" ref="G11" ca="1">FTEXT(E11)</f>
        <v>#NAME?</v>
      </c>
      <c r="I11" t="s">
        <v>2</v>
      </c>
      <c r="J11" s="4">
        <f>J4</f>
        <v>5.2670715158369719</v>
      </c>
      <c r="L11" t="e" cm="1">
        <f t="array" aca="1" ref="L11" ca="1">FTEXT(J11)</f>
        <v>#NAME?</v>
      </c>
      <c r="N11" t="s">
        <v>2</v>
      </c>
      <c r="O11" s="4">
        <f>O4</f>
        <v>0.89869923397953766</v>
      </c>
      <c r="Q11" t="e" cm="1">
        <f t="array" aca="1" ref="Q11" ca="1">FTEXT(O11)</f>
        <v>#NAME?</v>
      </c>
      <c r="S11" t="s">
        <v>2</v>
      </c>
      <c r="T11" s="4">
        <f>T4</f>
        <v>-1.8735115293799915</v>
      </c>
      <c r="V11" t="e" cm="1">
        <f t="array" aca="1" ref="V11" ca="1">FTEXT(T11)</f>
        <v>#NAME?</v>
      </c>
    </row>
    <row r="12" spans="1:22" x14ac:dyDescent="0.35">
      <c r="I12" t="s">
        <v>15</v>
      </c>
      <c r="J12" s="4">
        <f>_xlfn.NORM.S.INV(1-J10)</f>
        <v>1.6448536269514715</v>
      </c>
      <c r="L12" t="e" cm="1">
        <f t="array" aca="1" ref="L12" ca="1">FTEXT(J12)</f>
        <v>#NAME?</v>
      </c>
      <c r="N12" t="s">
        <v>15</v>
      </c>
      <c r="O12" s="4">
        <f>_xlfn.NORM.S.INV(1-O10)</f>
        <v>1.6448536269514715</v>
      </c>
      <c r="Q12" t="e" cm="1">
        <f t="array" aca="1" ref="Q12" ca="1">FTEXT(O12)</f>
        <v>#NAME?</v>
      </c>
      <c r="S12" t="s">
        <v>15</v>
      </c>
      <c r="T12" s="4">
        <f>_xlfn.NORM.S.INV(1-T10)</f>
        <v>1.6448536269514715</v>
      </c>
      <c r="V12" t="e" cm="1">
        <f t="array" aca="1" ref="V12" ca="1">FTEXT(T12)</f>
        <v>#NAME?</v>
      </c>
    </row>
    <row r="13" spans="1:22" x14ac:dyDescent="0.35">
      <c r="A13" t="s">
        <v>13</v>
      </c>
      <c r="E13" s="3">
        <f>E6/E5</f>
        <v>0.65239401648021855</v>
      </c>
      <c r="G13" t="e" cm="1">
        <f t="array" aca="1" ref="G13" ca="1">FTEXT(E13)</f>
        <v>#NAME?</v>
      </c>
      <c r="I13" t="s">
        <v>17</v>
      </c>
      <c r="J13" s="7" t="str">
        <f>IF(J11&gt;J12,"yes","no")</f>
        <v>yes</v>
      </c>
      <c r="L13" t="e" cm="1">
        <f t="array" aca="1" ref="L13" ca="1">FTEXT(J13)</f>
        <v>#NAME?</v>
      </c>
      <c r="N13" t="s">
        <v>17</v>
      </c>
      <c r="O13" s="7" t="str">
        <f>IF(O11&gt;O12,"yes","no")</f>
        <v>no</v>
      </c>
      <c r="Q13" t="e" cm="1">
        <f t="array" aca="1" ref="Q13" ca="1">FTEXT(O13)</f>
        <v>#NAME?</v>
      </c>
      <c r="S13" t="s">
        <v>17</v>
      </c>
      <c r="T13" s="7" t="str">
        <f>IF(T11&gt;T12,"yes","no")</f>
        <v>no</v>
      </c>
      <c r="V13" t="e" cm="1">
        <f t="array" aca="1" ref="V13" ca="1">FTEXT(T13)</f>
        <v>#NAME?</v>
      </c>
    </row>
    <row r="14" spans="1:22" x14ac:dyDescent="0.35">
      <c r="A14" t="s">
        <v>14</v>
      </c>
      <c r="E14" s="5">
        <f>FISHERINV(E13)</f>
        <v>0.57327939657761506</v>
      </c>
      <c r="G14" t="e" cm="1">
        <f t="array" aca="1" ref="G14" ca="1">FTEXT(E14)</f>
        <v>#NAME?</v>
      </c>
    </row>
    <row r="15" spans="1:22" x14ac:dyDescent="0.35">
      <c r="I15" t="s">
        <v>18</v>
      </c>
      <c r="J15" s="8" t="s">
        <v>21</v>
      </c>
      <c r="N15" t="s">
        <v>18</v>
      </c>
      <c r="O15" s="8" t="s">
        <v>24</v>
      </c>
      <c r="S15" t="s">
        <v>18</v>
      </c>
      <c r="T15" s="8" t="s">
        <v>27</v>
      </c>
    </row>
    <row r="16" spans="1:22" x14ac:dyDescent="0.35">
      <c r="A16" t="e" cm="1">
        <f t="array" aca="1" ref="A16" ca="1">MCORREL_TEST(TRANSPOSE(B3:D3),TRANSPOSE(B2:D2),TRUE)</f>
        <v>#NAME?</v>
      </c>
      <c r="B16" s="3"/>
      <c r="I16" t="s">
        <v>16</v>
      </c>
      <c r="J16" s="3">
        <v>0.05</v>
      </c>
      <c r="N16" t="s">
        <v>16</v>
      </c>
      <c r="O16" s="3">
        <v>0.05</v>
      </c>
      <c r="S16" t="s">
        <v>16</v>
      </c>
      <c r="T16" s="3">
        <v>0.05</v>
      </c>
    </row>
    <row r="17" spans="1:22" x14ac:dyDescent="0.35">
      <c r="B17" s="4"/>
      <c r="I17" t="s">
        <v>2</v>
      </c>
      <c r="J17" s="4">
        <f>J4</f>
        <v>5.2670715158369719</v>
      </c>
      <c r="L17" t="e" cm="1">
        <f t="array" aca="1" ref="L17" ca="1">FTEXT(J17)</f>
        <v>#NAME?</v>
      </c>
      <c r="N17" t="s">
        <v>2</v>
      </c>
      <c r="O17" s="4">
        <f>O4</f>
        <v>0.89869923397953766</v>
      </c>
      <c r="Q17" t="e" cm="1">
        <f t="array" aca="1" ref="Q17" ca="1">FTEXT(O17)</f>
        <v>#NAME?</v>
      </c>
      <c r="S17" t="s">
        <v>2</v>
      </c>
      <c r="T17" s="4">
        <f>T4</f>
        <v>-1.8735115293799915</v>
      </c>
      <c r="V17" t="e" cm="1">
        <f t="array" aca="1" ref="V17" ca="1">FTEXT(T17)</f>
        <v>#NAME?</v>
      </c>
    </row>
    <row r="18" spans="1:22" x14ac:dyDescent="0.35">
      <c r="B18" s="4"/>
      <c r="I18" t="s">
        <v>15</v>
      </c>
      <c r="J18" s="4">
        <f>_xlfn.NORM.S.INV(1-J16)</f>
        <v>1.6448536269514715</v>
      </c>
      <c r="L18" t="e" cm="1">
        <f t="array" aca="1" ref="L18" ca="1">FTEXT(J18)</f>
        <v>#NAME?</v>
      </c>
      <c r="N18" t="s">
        <v>15</v>
      </c>
      <c r="O18" s="4">
        <f>_xlfn.NORM.S.INV(1-O16)</f>
        <v>1.6448536269514715</v>
      </c>
      <c r="Q18" t="e" cm="1">
        <f t="array" aca="1" ref="Q18" ca="1">FTEXT(O18)</f>
        <v>#NAME?</v>
      </c>
      <c r="S18" t="s">
        <v>15</v>
      </c>
      <c r="T18" s="4">
        <f>_xlfn.NORM.S.INV(1-T16)</f>
        <v>1.6448536269514715</v>
      </c>
      <c r="V18" t="e" cm="1">
        <f t="array" aca="1" ref="V18" ca="1">FTEXT(T18)</f>
        <v>#NAME?</v>
      </c>
    </row>
    <row r="19" spans="1:22" x14ac:dyDescent="0.35">
      <c r="B19" s="4"/>
      <c r="I19" t="s">
        <v>17</v>
      </c>
      <c r="J19" s="7" t="str">
        <f>IF(J17&lt;-J18,"yes","no")</f>
        <v>no</v>
      </c>
      <c r="L19" t="e" cm="1">
        <f t="array" aca="1" ref="L19" ca="1">FTEXT(J19)</f>
        <v>#NAME?</v>
      </c>
      <c r="N19" t="s">
        <v>17</v>
      </c>
      <c r="O19" s="7" t="str">
        <f>IF(O17&lt;-O18,"yes","no")</f>
        <v>no</v>
      </c>
      <c r="Q19" t="e" cm="1">
        <f t="array" aca="1" ref="Q19" ca="1">FTEXT(O19)</f>
        <v>#NAME?</v>
      </c>
      <c r="S19" t="s">
        <v>17</v>
      </c>
      <c r="T19" s="7" t="str">
        <f>IF(T17&lt;-T18,"yes","no")</f>
        <v>yes</v>
      </c>
      <c r="V19" t="e" cm="1">
        <f t="array" aca="1" ref="V19" ca="1">FTEXT(T19)</f>
        <v>#NAME?</v>
      </c>
    </row>
    <row r="20" spans="1:22" x14ac:dyDescent="0.35">
      <c r="B20" s="4"/>
    </row>
    <row r="21" spans="1:22" x14ac:dyDescent="0.35">
      <c r="B21" s="5"/>
    </row>
    <row r="23" spans="1:22" x14ac:dyDescent="0.35">
      <c r="A23" t="e" cm="1">
        <f t="array" aca="1" ref="A23" ca="1">FTEXT(A16)</f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0807-B610-4DE6-829C-8892DA774685}">
  <sheetPr codeName="Sheet1"/>
  <dimension ref="A1:X21"/>
  <sheetViews>
    <sheetView workbookViewId="0"/>
  </sheetViews>
  <sheetFormatPr defaultRowHeight="14.5" x14ac:dyDescent="0.35"/>
  <cols>
    <col min="6" max="6" width="2.7265625" customWidth="1"/>
    <col min="7" max="7" width="20.54296875" customWidth="1"/>
    <col min="8" max="8" width="10.54296875" customWidth="1"/>
    <col min="9" max="9" width="8" customWidth="1"/>
    <col min="12" max="12" width="0" hidden="1" customWidth="1"/>
    <col min="13" max="13" width="2.7265625" customWidth="1"/>
    <col min="14" max="14" width="24.6328125" customWidth="1"/>
    <col min="15" max="15" width="7.6328125" customWidth="1"/>
    <col min="16" max="18" width="7.6328125" style="12" customWidth="1"/>
    <col min="20" max="20" width="5.1796875" customWidth="1"/>
  </cols>
  <sheetData>
    <row r="1" spans="1:24" x14ac:dyDescent="0.35">
      <c r="B1" s="1" t="s">
        <v>3</v>
      </c>
      <c r="C1" s="1" t="s">
        <v>5</v>
      </c>
      <c r="D1" s="1" t="s">
        <v>4</v>
      </c>
      <c r="E1" s="11" t="s">
        <v>9</v>
      </c>
      <c r="J1" s="1" t="s">
        <v>3</v>
      </c>
      <c r="K1" s="1" t="s">
        <v>5</v>
      </c>
      <c r="L1" s="1" t="s">
        <v>4</v>
      </c>
      <c r="P1" s="11" t="s">
        <v>32</v>
      </c>
      <c r="Q1" s="11" t="s">
        <v>0</v>
      </c>
      <c r="R1" s="11" t="s">
        <v>1</v>
      </c>
      <c r="T1" t="e" cm="1">
        <f t="array" aca="1" ref="T1" ca="1">MCORREL_TUKEY(R2:R4,Q2:Q4)</f>
        <v>#NAME?</v>
      </c>
      <c r="U1" s="12"/>
      <c r="V1" s="12"/>
      <c r="W1" s="12"/>
      <c r="X1" s="12"/>
    </row>
    <row r="2" spans="1:24" x14ac:dyDescent="0.35">
      <c r="A2" t="s">
        <v>0</v>
      </c>
      <c r="B2">
        <v>24</v>
      </c>
      <c r="C2">
        <v>29</v>
      </c>
      <c r="D2">
        <v>32</v>
      </c>
      <c r="I2" t="s">
        <v>0</v>
      </c>
      <c r="J2">
        <v>24</v>
      </c>
      <c r="K2">
        <v>29</v>
      </c>
      <c r="L2">
        <v>32</v>
      </c>
      <c r="P2" s="12">
        <v>1</v>
      </c>
      <c r="Q2" s="12" cm="1">
        <f t="array" ref="Q2:R4">TRANSPOSE(J2:L3)</f>
        <v>24</v>
      </c>
      <c r="R2" s="12">
        <v>0.52</v>
      </c>
      <c r="U2" s="13"/>
      <c r="V2" s="14"/>
      <c r="W2" s="14"/>
      <c r="X2" s="15"/>
    </row>
    <row r="3" spans="1:24" x14ac:dyDescent="0.35">
      <c r="A3" t="s">
        <v>1</v>
      </c>
      <c r="B3" s="1">
        <v>0.52</v>
      </c>
      <c r="C3" s="1">
        <v>0.56000000000000005</v>
      </c>
      <c r="D3" s="1">
        <v>0.87</v>
      </c>
      <c r="E3" s="1"/>
      <c r="I3" t="s">
        <v>1</v>
      </c>
      <c r="J3" s="1">
        <v>0.52</v>
      </c>
      <c r="K3" s="1">
        <v>0.56000000000000005</v>
      </c>
      <c r="L3" s="1">
        <v>0.87</v>
      </c>
      <c r="P3" s="12">
        <v>2</v>
      </c>
      <c r="Q3" s="12">
        <v>29</v>
      </c>
      <c r="R3" s="12">
        <v>0.56000000000000005</v>
      </c>
      <c r="U3" s="16"/>
      <c r="X3" s="17"/>
    </row>
    <row r="4" spans="1:24" x14ac:dyDescent="0.35">
      <c r="A4" t="s">
        <v>2</v>
      </c>
      <c r="B4">
        <f>FISHER(B3)</f>
        <v>0.57633975496919276</v>
      </c>
      <c r="C4">
        <f t="shared" ref="C4:D4" si="0">FISHER(C3)</f>
        <v>0.63283318666563804</v>
      </c>
      <c r="D4">
        <f t="shared" si="0"/>
        <v>1.333079629696525</v>
      </c>
      <c r="G4" t="e" cm="1">
        <f t="array" aca="1" ref="G4" ca="1">FTEXT(B4)</f>
        <v>#NAME?</v>
      </c>
      <c r="I4" t="s">
        <v>2</v>
      </c>
      <c r="J4">
        <f>FISHER(J3)</f>
        <v>0.57633975496919276</v>
      </c>
      <c r="K4">
        <f t="shared" ref="K4" si="1">FISHER(K3)</f>
        <v>0.63283318666563804</v>
      </c>
      <c r="L4">
        <f t="shared" ref="L4" si="2">FISHER(L3)</f>
        <v>1.333079629696525</v>
      </c>
      <c r="N4" t="e" cm="1">
        <f t="array" aca="1" ref="N4" ca="1">FTEXT(L4)</f>
        <v>#NAME?</v>
      </c>
      <c r="P4" s="11">
        <v>3</v>
      </c>
      <c r="Q4" s="11">
        <v>32</v>
      </c>
      <c r="R4" s="11">
        <v>0.87</v>
      </c>
      <c r="U4" s="18"/>
      <c r="V4" s="1"/>
      <c r="W4" s="1"/>
      <c r="X4" s="19"/>
    </row>
    <row r="5" spans="1:24" x14ac:dyDescent="0.35">
      <c r="A5" t="s">
        <v>6</v>
      </c>
      <c r="B5">
        <f>B2-3</f>
        <v>21</v>
      </c>
      <c r="C5">
        <f t="shared" ref="C5:D5" si="3">C2-3</f>
        <v>26</v>
      </c>
      <c r="D5">
        <f t="shared" si="3"/>
        <v>29</v>
      </c>
      <c r="E5">
        <f>SUM(B5:D5)</f>
        <v>76</v>
      </c>
      <c r="G5" t="e" cm="1">
        <f t="array" aca="1" ref="G5" ca="1">FTEXT(B5)</f>
        <v>#NAME?</v>
      </c>
    </row>
    <row r="6" spans="1:24" x14ac:dyDescent="0.35">
      <c r="A6" t="s">
        <v>7</v>
      </c>
      <c r="B6">
        <f>B5*B4</f>
        <v>12.103134854353048</v>
      </c>
      <c r="C6">
        <f t="shared" ref="C6:D6" si="4">C5*C4</f>
        <v>16.453662853306589</v>
      </c>
      <c r="D6">
        <f t="shared" si="4"/>
        <v>38.659309261199226</v>
      </c>
      <c r="E6">
        <f t="shared" ref="E6:E7" si="5">SUM(B6:D6)</f>
        <v>67.216106968858867</v>
      </c>
      <c r="G6" t="e" cm="1">
        <f t="array" aca="1" ref="G6" ca="1">FTEXT(B6)</f>
        <v>#NAME?</v>
      </c>
      <c r="J6" s="1">
        <v>12</v>
      </c>
      <c r="K6" s="1">
        <v>23</v>
      </c>
      <c r="L6" s="1">
        <v>13</v>
      </c>
      <c r="T6" t="e" cm="1">
        <f t="array" aca="1" ref="T6" ca="1">MCORREL_DUNNETT(R2:R4,Q2:Q4)</f>
        <v>#NAME?</v>
      </c>
    </row>
    <row r="7" spans="1:24" x14ac:dyDescent="0.35">
      <c r="A7" t="s">
        <v>8</v>
      </c>
      <c r="B7" s="1">
        <f>B6*B4</f>
        <v>6.9755177763169325</v>
      </c>
      <c r="C7" s="1">
        <f t="shared" ref="C7:D7" si="6">C6*C4</f>
        <v>10.412423895780043</v>
      </c>
      <c r="D7" s="1">
        <f t="shared" si="6"/>
        <v>51.535937674242909</v>
      </c>
      <c r="E7" s="1">
        <f t="shared" si="5"/>
        <v>68.923879346339888</v>
      </c>
      <c r="G7" t="e" cm="1">
        <f t="array" aca="1" ref="G7" ca="1">FTEXT(B7)</f>
        <v>#NAME?</v>
      </c>
      <c r="I7" s="2" t="s">
        <v>28</v>
      </c>
      <c r="J7">
        <f>K4-J4</f>
        <v>5.6493431696445273E-2</v>
      </c>
      <c r="K7">
        <f>L4-K4</f>
        <v>0.70024644303088701</v>
      </c>
      <c r="L7">
        <f>L4-J4</f>
        <v>0.75673987472733228</v>
      </c>
      <c r="N7" t="e" cm="1">
        <f t="array" aca="1" ref="N7" ca="1">FTEXT(L7)</f>
        <v>#NAME?</v>
      </c>
      <c r="U7" s="13"/>
      <c r="V7" s="14"/>
      <c r="W7" s="14"/>
      <c r="X7" s="20"/>
    </row>
    <row r="8" spans="1:24" x14ac:dyDescent="0.35">
      <c r="I8" t="s">
        <v>29</v>
      </c>
      <c r="J8">
        <f>SQRT((1/(J2-3)+1/(K2-3))/2)</f>
        <v>0.20746154593151242</v>
      </c>
      <c r="K8">
        <f>SQRT((1/(K2-3)+1/(L2-3))/2)</f>
        <v>0.19097682723596091</v>
      </c>
      <c r="L8">
        <f>SQRT((1/(J2-3)+1/(L2-3))/2)</f>
        <v>0.20261022461827694</v>
      </c>
      <c r="N8" t="e" cm="1">
        <f t="array" aca="1" ref="N8" ca="1">FTEXT(L8)</f>
        <v>#NAME?</v>
      </c>
      <c r="U8" s="18"/>
      <c r="V8" s="1"/>
      <c r="W8" s="1"/>
      <c r="X8" s="19"/>
    </row>
    <row r="9" spans="1:24" x14ac:dyDescent="0.35">
      <c r="A9" s="2" t="s">
        <v>11</v>
      </c>
      <c r="E9" s="3">
        <f>E7-E6^2/E5</f>
        <v>9.4764446614836046</v>
      </c>
      <c r="G9" t="e" cm="1">
        <f t="array" aca="1" ref="G9" ca="1">FTEXT(E9)</f>
        <v>#NAME?</v>
      </c>
      <c r="I9" t="s">
        <v>30</v>
      </c>
      <c r="J9">
        <f>J7/J8</f>
        <v>0.27230796648500338</v>
      </c>
      <c r="K9">
        <f t="shared" ref="K9:L9" si="7">K7/K8</f>
        <v>3.666656594759004</v>
      </c>
      <c r="L9">
        <f t="shared" si="7"/>
        <v>3.7349540288652774</v>
      </c>
      <c r="N9" t="e" cm="1">
        <f t="array" aca="1" ref="N9" ca="1">FTEXT(L9)</f>
        <v>#NAME?</v>
      </c>
    </row>
    <row r="10" spans="1:24" x14ac:dyDescent="0.35">
      <c r="A10" t="s">
        <v>10</v>
      </c>
      <c r="E10" s="4">
        <f>COUNT(B2:D2)-1</f>
        <v>2</v>
      </c>
      <c r="G10" t="e" cm="1">
        <f t="array" aca="1" ref="G10" ca="1">FTEXT(E10)</f>
        <v>#NAME?</v>
      </c>
      <c r="I10" t="s">
        <v>31</v>
      </c>
      <c r="J10" t="e" cm="1">
        <f t="array" aca="1" ref="J10" ca="1">QCRIT(3,,0.05,2)</f>
        <v>#NAME?</v>
      </c>
      <c r="K10" t="e" cm="1">
        <f t="array" aca="1" ref="K10" ca="1">QCRIT(3,,0.05,2)</f>
        <v>#NAME?</v>
      </c>
      <c r="L10" t="e" cm="1">
        <f t="array" aca="1" ref="L10" ca="1">QCRIT(3,,0.05,2)</f>
        <v>#NAME?</v>
      </c>
      <c r="N10" t="e" cm="1">
        <f t="array" aca="1" ref="N10" ca="1">FTEXT(L10)</f>
        <v>#NAME?</v>
      </c>
      <c r="P10" s="11" t="s">
        <v>32</v>
      </c>
      <c r="Q10" s="11" t="s">
        <v>0</v>
      </c>
      <c r="R10" s="11" t="s">
        <v>1</v>
      </c>
    </row>
    <row r="11" spans="1:24" x14ac:dyDescent="0.35">
      <c r="A11" t="s">
        <v>12</v>
      </c>
      <c r="E11" s="5">
        <f>_xlfn.CHISQ.DIST.RT(E9,E10)</f>
        <v>8.7541944238736773E-3</v>
      </c>
      <c r="G11" t="e" cm="1">
        <f t="array" aca="1" ref="G11" ca="1">FTEXT(E11)</f>
        <v>#NAME?</v>
      </c>
      <c r="I11" t="s">
        <v>12</v>
      </c>
      <c r="J11" t="e" cm="1">
        <f t="array" aca="1" ref="J11" ca="1">QDIST(J9,3)</f>
        <v>#NAME?</v>
      </c>
      <c r="K11" t="e" cm="1">
        <f t="array" aca="1" ref="K11" ca="1">QDIST(K9,3)</f>
        <v>#NAME?</v>
      </c>
      <c r="L11" t="e" cm="1">
        <f t="array" aca="1" ref="L11" ca="1">QDIST(L9,3)</f>
        <v>#NAME?</v>
      </c>
      <c r="N11" t="e" cm="1">
        <f t="array" aca="1" ref="N11" ca="1">FTEXT(L11)</f>
        <v>#NAME?</v>
      </c>
      <c r="P11" s="12">
        <v>1</v>
      </c>
      <c r="Q11" s="12">
        <f>Q4</f>
        <v>32</v>
      </c>
      <c r="R11" s="12">
        <f>R4</f>
        <v>0.87</v>
      </c>
      <c r="T11" t="e" cm="1">
        <f t="array" aca="1" ref="T11" ca="1">MCORREL_DUNNETT(R11:R13,Q11:Q13)</f>
        <v>#NAME?</v>
      </c>
      <c r="U11" s="12"/>
      <c r="V11" s="12"/>
      <c r="W11" s="12"/>
      <c r="X11" s="12"/>
    </row>
    <row r="12" spans="1:24" x14ac:dyDescent="0.35">
      <c r="I12" t="s">
        <v>17</v>
      </c>
      <c r="J12" s="9" t="e">
        <f ca="1">IF(J11&lt;0.05,"yes","no")</f>
        <v>#NAME?</v>
      </c>
      <c r="K12" s="9" t="e">
        <f t="shared" ref="K12:L12" ca="1" si="8">IF(K11&lt;0.05,"yes","no")</f>
        <v>#NAME?</v>
      </c>
      <c r="L12" s="9" t="e">
        <f t="shared" ca="1" si="8"/>
        <v>#NAME?</v>
      </c>
      <c r="N12" t="e" cm="1">
        <f t="array" aca="1" ref="N12" ca="1">FTEXT(L12)</f>
        <v>#NAME?</v>
      </c>
      <c r="P12" s="12">
        <v>2</v>
      </c>
      <c r="Q12" s="12">
        <f>Q2</f>
        <v>24</v>
      </c>
      <c r="R12" s="12">
        <f>R2</f>
        <v>0.52</v>
      </c>
      <c r="U12" s="13"/>
      <c r="V12" s="14"/>
      <c r="W12" s="14"/>
      <c r="X12" s="15"/>
    </row>
    <row r="13" spans="1:24" x14ac:dyDescent="0.35">
      <c r="A13" t="s">
        <v>13</v>
      </c>
      <c r="E13" s="3">
        <f>E6/E5</f>
        <v>0.884422460116564</v>
      </c>
      <c r="G13" t="e" cm="1">
        <f t="array" aca="1" ref="G13" ca="1">FTEXT(E13)</f>
        <v>#NAME?</v>
      </c>
      <c r="P13" s="11">
        <v>3</v>
      </c>
      <c r="Q13" s="11">
        <f>Q3</f>
        <v>29</v>
      </c>
      <c r="R13" s="11">
        <f>R3</f>
        <v>0.56000000000000005</v>
      </c>
      <c r="U13" s="18"/>
      <c r="V13" s="1"/>
      <c r="W13" s="1"/>
      <c r="X13" s="19"/>
    </row>
    <row r="14" spans="1:24" x14ac:dyDescent="0.35">
      <c r="A14" t="s">
        <v>14</v>
      </c>
      <c r="E14" s="5">
        <f>FISHERINV(E13)</f>
        <v>0.7086279336013992</v>
      </c>
      <c r="G14" t="e" cm="1">
        <f t="array" aca="1" ref="G14" ca="1">FTEXT(E14)</f>
        <v>#NAME?</v>
      </c>
    </row>
    <row r="15" spans="1:24" x14ac:dyDescent="0.35">
      <c r="J15" s="1">
        <v>12</v>
      </c>
      <c r="K15" s="1">
        <v>13</v>
      </c>
    </row>
    <row r="16" spans="1:24" x14ac:dyDescent="0.35">
      <c r="I16" s="2" t="s">
        <v>28</v>
      </c>
      <c r="J16">
        <f>ABS(J4-K4)</f>
        <v>5.6493431696445273E-2</v>
      </c>
      <c r="K16">
        <f>ABS(J4-L4)</f>
        <v>0.75673987472733228</v>
      </c>
      <c r="N16" t="e" cm="1">
        <f t="array" aca="1" ref="N16" ca="1">FTEXT(K16)</f>
        <v>#NAME?</v>
      </c>
    </row>
    <row r="17" spans="9:14" x14ac:dyDescent="0.35">
      <c r="I17" t="s">
        <v>29</v>
      </c>
      <c r="J17">
        <f>SQRT(1/(J2-3)+1/(K2-3))</f>
        <v>0.29339493192723365</v>
      </c>
      <c r="K17">
        <f>SQRT(1/(J2-3)+1/(L2-3))</f>
        <v>0.2865341275306264</v>
      </c>
      <c r="N17" t="e" cm="1">
        <f t="array" aca="1" ref="N17" ca="1">FTEXT(K17)</f>
        <v>#NAME?</v>
      </c>
    </row>
    <row r="18" spans="9:14" x14ac:dyDescent="0.35">
      <c r="I18" t="s">
        <v>38</v>
      </c>
      <c r="J18">
        <f>J16/J17</f>
        <v>0.19255080967266502</v>
      </c>
      <c r="K18">
        <f t="shared" ref="K18" si="9">K16/K17</f>
        <v>2.6410113212306539</v>
      </c>
      <c r="N18" t="e" cm="1">
        <f t="array" aca="1" ref="N18" ca="1">FTEXT(K18)</f>
        <v>#NAME?</v>
      </c>
    </row>
    <row r="19" spans="9:14" x14ac:dyDescent="0.35">
      <c r="I19" t="s">
        <v>39</v>
      </c>
      <c r="J19" t="e" cm="1">
        <f t="array" aca="1" ref="J19" ca="1">DCRIT(3,,0.05,2)</f>
        <v>#NAME?</v>
      </c>
      <c r="K19" t="e" cm="1">
        <f t="array" aca="1" ref="K19" ca="1">DCRIT(3,,0.05,2)</f>
        <v>#NAME?</v>
      </c>
      <c r="N19" t="e" cm="1">
        <f t="array" aca="1" ref="N19" ca="1">FTEXT(K19)</f>
        <v>#NAME?</v>
      </c>
    </row>
    <row r="20" spans="9:14" x14ac:dyDescent="0.35">
      <c r="I20" t="s">
        <v>12</v>
      </c>
      <c r="J20" s="6" t="e" cm="1">
        <f t="array" aca="1" ref="J20" ca="1">DPROB(J18,3,,,,TRUE)</f>
        <v>#NAME?</v>
      </c>
      <c r="K20" t="e" cm="1">
        <f t="array" aca="1" ref="K20" ca="1">DPROB(K18,3,,,,TRUE)</f>
        <v>#NAME?</v>
      </c>
      <c r="N20" t="e" cm="1">
        <f t="array" aca="1" ref="N20" ca="1">FTEXT(K20)</f>
        <v>#NAME?</v>
      </c>
    </row>
    <row r="21" spans="9:14" x14ac:dyDescent="0.35">
      <c r="I21" t="s">
        <v>17</v>
      </c>
      <c r="J21" s="9" t="e">
        <f ca="1">IF(J18&gt;J19,"yes","no")</f>
        <v>#NAME?</v>
      </c>
      <c r="K21" s="9" t="e">
        <f ca="1">IF(K18&gt;K19,"yes","no")</f>
        <v>#NAME?</v>
      </c>
      <c r="N21" t="e" cm="1">
        <f t="array" aca="1" ref="N21" ca="1">FTEXT(K21)</f>
        <v>#NAME?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AEEC1-7CD7-4416-A5AC-8D16E7E3A433}">
  <sheetPr codeName="Sheet4"/>
  <dimension ref="A1:V14"/>
  <sheetViews>
    <sheetView workbookViewId="0"/>
  </sheetViews>
  <sheetFormatPr defaultRowHeight="14.5" x14ac:dyDescent="0.35"/>
  <cols>
    <col min="6" max="6" width="2.7265625" customWidth="1"/>
    <col min="7" max="7" width="20.54296875" customWidth="1"/>
    <col min="21" max="21" width="6.7265625" customWidth="1"/>
    <col min="22" max="22" width="21.08984375" customWidth="1"/>
  </cols>
  <sheetData>
    <row r="1" spans="1:22" x14ac:dyDescent="0.35">
      <c r="B1" s="1" t="s">
        <v>3</v>
      </c>
      <c r="C1" s="1" t="s">
        <v>5</v>
      </c>
      <c r="D1" s="1" t="s">
        <v>4</v>
      </c>
      <c r="E1" s="11" t="s">
        <v>9</v>
      </c>
    </row>
    <row r="2" spans="1:22" x14ac:dyDescent="0.35">
      <c r="A2" t="s">
        <v>0</v>
      </c>
      <c r="B2">
        <v>24</v>
      </c>
      <c r="C2">
        <v>29</v>
      </c>
      <c r="D2">
        <v>32</v>
      </c>
      <c r="I2" s="11" t="s">
        <v>32</v>
      </c>
      <c r="J2" s="11" t="s">
        <v>0</v>
      </c>
      <c r="K2" s="11" t="s">
        <v>1</v>
      </c>
      <c r="L2" s="11" t="s">
        <v>33</v>
      </c>
      <c r="P2" t="e" cm="1">
        <f t="array" aca="1" ref="P2" ca="1">MCORREL_CONTRAST(K3:K5,J3:J5,L3:L5,TRUE)</f>
        <v>#NAME?</v>
      </c>
      <c r="Q2" s="3"/>
    </row>
    <row r="3" spans="1:22" x14ac:dyDescent="0.35">
      <c r="A3" t="s">
        <v>1</v>
      </c>
      <c r="B3" s="1">
        <v>0.52</v>
      </c>
      <c r="C3" s="1">
        <v>0.56000000000000005</v>
      </c>
      <c r="D3" s="1">
        <v>0.87</v>
      </c>
      <c r="E3" s="1"/>
      <c r="I3" s="12">
        <v>1</v>
      </c>
      <c r="J3" s="12" cm="1">
        <f t="array" ref="J3:K5">TRANSPOSE(B2:D3)</f>
        <v>24</v>
      </c>
      <c r="K3" s="12">
        <v>0.52</v>
      </c>
      <c r="L3" s="12">
        <v>0.5</v>
      </c>
      <c r="Q3" s="4"/>
      <c r="T3" s="24" t="s">
        <v>46</v>
      </c>
      <c r="U3" s="24" t="s">
        <v>44</v>
      </c>
      <c r="V3" s="24" t="s">
        <v>45</v>
      </c>
    </row>
    <row r="4" spans="1:22" ht="14.5" customHeight="1" x14ac:dyDescent="0.35">
      <c r="A4" t="s">
        <v>2</v>
      </c>
      <c r="B4">
        <f>FISHER(B3)</f>
        <v>0.57633975496919276</v>
      </c>
      <c r="C4">
        <f t="shared" ref="C4:D4" si="0">FISHER(C3)</f>
        <v>0.63283318666563804</v>
      </c>
      <c r="D4">
        <f t="shared" si="0"/>
        <v>1.333079629696525</v>
      </c>
      <c r="G4" t="e" cm="1">
        <f t="array" aca="1" ref="G4" ca="1">FTEXT(B4)</f>
        <v>#NAME?</v>
      </c>
      <c r="I4" s="12">
        <v>2</v>
      </c>
      <c r="J4" s="12">
        <v>29</v>
      </c>
      <c r="K4" s="12">
        <v>0.56000000000000005</v>
      </c>
      <c r="L4" s="12">
        <v>0.5</v>
      </c>
      <c r="Q4" s="4"/>
      <c r="T4" t="s">
        <v>43</v>
      </c>
      <c r="U4" t="s">
        <v>47</v>
      </c>
      <c r="V4" t="e" cm="1">
        <f t="array" aca="1" ref="V4" ca="1">FTEXT(J8)</f>
        <v>#NAME?</v>
      </c>
    </row>
    <row r="5" spans="1:22" x14ac:dyDescent="0.35">
      <c r="A5" t="s">
        <v>6</v>
      </c>
      <c r="B5">
        <f>B2-3</f>
        <v>21</v>
      </c>
      <c r="C5">
        <f t="shared" ref="C5:D5" si="1">C2-3</f>
        <v>26</v>
      </c>
      <c r="D5">
        <f t="shared" si="1"/>
        <v>29</v>
      </c>
      <c r="E5">
        <f>SUM(B5:D5)</f>
        <v>76</v>
      </c>
      <c r="G5" t="e" cm="1">
        <f t="array" aca="1" ref="G5" ca="1">FTEXT(B5)</f>
        <v>#NAME?</v>
      </c>
      <c r="I5" s="11">
        <v>3</v>
      </c>
      <c r="J5" s="11">
        <v>32</v>
      </c>
      <c r="K5" s="11">
        <v>0.87</v>
      </c>
      <c r="L5" s="11">
        <v>-1</v>
      </c>
      <c r="Q5" s="4"/>
      <c r="T5" t="s">
        <v>2</v>
      </c>
      <c r="U5" t="s">
        <v>48</v>
      </c>
      <c r="V5" t="e" cm="1">
        <f t="array" aca="1" ref="V5" ca="1">FTEXT(K8)</f>
        <v>#NAME?</v>
      </c>
    </row>
    <row r="6" spans="1:22" x14ac:dyDescent="0.35">
      <c r="A6" t="s">
        <v>7</v>
      </c>
      <c r="B6">
        <f>B5*B4</f>
        <v>12.103134854353048</v>
      </c>
      <c r="C6">
        <f t="shared" ref="C6:D6" si="2">C5*C4</f>
        <v>16.453662853306589</v>
      </c>
      <c r="D6">
        <f t="shared" si="2"/>
        <v>38.659309261199226</v>
      </c>
      <c r="E6">
        <f t="shared" ref="E6" si="3">SUM(B6:D6)</f>
        <v>67.216106968858867</v>
      </c>
      <c r="G6" t="e" cm="1">
        <f t="array" aca="1" ref="G6" ca="1">FTEXT(B6)</f>
        <v>#NAME?</v>
      </c>
      <c r="Q6" s="5"/>
      <c r="T6" t="s">
        <v>40</v>
      </c>
      <c r="U6" t="s">
        <v>49</v>
      </c>
      <c r="V6" t="e" cm="1">
        <f t="array" aca="1" ref="V6" ca="1">FTEXT(M8)</f>
        <v>#NAME?</v>
      </c>
    </row>
    <row r="7" spans="1:22" ht="14.5" customHeight="1" x14ac:dyDescent="0.35">
      <c r="A7" s="2" t="s">
        <v>11</v>
      </c>
      <c r="B7" s="1">
        <f>B2*(B3-$E14)^2/(1-B3*$E14)^2</f>
        <v>2.1412038371752491</v>
      </c>
      <c r="C7" s="1">
        <f t="shared" ref="C7:D7" si="4">C2*(C3-$E14)^2/(1-C3*$E14)^2</f>
        <v>1.7608476317071919</v>
      </c>
      <c r="D7" s="1">
        <f t="shared" si="4"/>
        <v>5.6661782971343104</v>
      </c>
      <c r="E7" s="1">
        <f>SUM(B7:D7)</f>
        <v>9.568229766016751</v>
      </c>
      <c r="I7" s="11" t="s">
        <v>32</v>
      </c>
      <c r="J7" s="11" t="s">
        <v>43</v>
      </c>
      <c r="K7" s="11" t="s">
        <v>2</v>
      </c>
      <c r="L7" s="11" t="s">
        <v>33</v>
      </c>
      <c r="M7" s="11" t="s">
        <v>40</v>
      </c>
      <c r="N7" s="11" t="s">
        <v>41</v>
      </c>
      <c r="T7" t="s">
        <v>41</v>
      </c>
      <c r="U7" t="s">
        <v>50</v>
      </c>
      <c r="V7" t="e" cm="1">
        <f t="array" aca="1" ref="V7" ca="1">FTEXT(N8)</f>
        <v>#NAME?</v>
      </c>
    </row>
    <row r="8" spans="1:22" x14ac:dyDescent="0.35">
      <c r="I8" s="12">
        <v>1</v>
      </c>
      <c r="J8" s="12">
        <f>1/(J3-3)</f>
        <v>4.7619047619047616E-2</v>
      </c>
      <c r="K8" s="12">
        <f>FISHER(K3)</f>
        <v>0.57633975496919276</v>
      </c>
      <c r="L8" s="12">
        <v>0.5</v>
      </c>
      <c r="M8">
        <f>K8*L8</f>
        <v>0.28816987748459638</v>
      </c>
      <c r="N8">
        <f>L8^2*J8</f>
        <v>1.1904761904761904E-2</v>
      </c>
      <c r="T8" s="2" t="s">
        <v>51</v>
      </c>
      <c r="U8" t="s">
        <v>53</v>
      </c>
      <c r="V8" t="e" cm="1">
        <f t="array" aca="1" ref="V8" ca="1">FTEXT(M11)</f>
        <v>#NAME?</v>
      </c>
    </row>
    <row r="9" spans="1:22" x14ac:dyDescent="0.35">
      <c r="A9" s="2" t="s">
        <v>11</v>
      </c>
      <c r="E9" s="3">
        <f>E7</f>
        <v>9.568229766016751</v>
      </c>
      <c r="G9" t="e" cm="1">
        <f t="array" aca="1" ref="G9" ca="1">FTEXT(E9)</f>
        <v>#NAME?</v>
      </c>
      <c r="I9" s="12">
        <v>2</v>
      </c>
      <c r="J9" s="12">
        <f>1/(J4-3)</f>
        <v>3.8461538461538464E-2</v>
      </c>
      <c r="K9" s="12">
        <f>FISHER(K4)</f>
        <v>0.63283318666563804</v>
      </c>
      <c r="L9" s="12">
        <v>0.5</v>
      </c>
      <c r="M9">
        <f t="shared" ref="M9:M10" si="5">K9*L9</f>
        <v>0.31641659333281902</v>
      </c>
      <c r="N9">
        <f t="shared" ref="N9:N10" si="6">L9^2*J9</f>
        <v>9.6153846153846159E-3</v>
      </c>
      <c r="T9" s="2" t="s">
        <v>52</v>
      </c>
      <c r="U9" t="s">
        <v>54</v>
      </c>
      <c r="V9" t="e" cm="1">
        <f t="array" aca="1" ref="V9" ca="1">FTEXT(N11)</f>
        <v>#NAME?</v>
      </c>
    </row>
    <row r="10" spans="1:22" x14ac:dyDescent="0.35">
      <c r="A10" t="s">
        <v>10</v>
      </c>
      <c r="E10" s="4">
        <f>COUNT(B2:D2)-1</f>
        <v>2</v>
      </c>
      <c r="G10" t="e" cm="1">
        <f t="array" aca="1" ref="G10" ca="1">FTEXT(E10)</f>
        <v>#NAME?</v>
      </c>
      <c r="I10" s="11">
        <v>3</v>
      </c>
      <c r="J10" s="11">
        <f>1/(J5-3)</f>
        <v>3.4482758620689655E-2</v>
      </c>
      <c r="K10" s="11">
        <f>FISHER(K5)</f>
        <v>1.333079629696525</v>
      </c>
      <c r="L10" s="11">
        <v>-1</v>
      </c>
      <c r="M10" s="1">
        <f t="shared" si="5"/>
        <v>-1.333079629696525</v>
      </c>
      <c r="N10" s="1">
        <f t="shared" si="6"/>
        <v>3.4482758620689655E-2</v>
      </c>
      <c r="T10" s="2" t="s">
        <v>42</v>
      </c>
      <c r="U10" t="s">
        <v>55</v>
      </c>
      <c r="V10" t="e" cm="1">
        <f t="array" aca="1" ref="V10" ca="1">FTEXT(J12)</f>
        <v>#NAME?</v>
      </c>
    </row>
    <row r="11" spans="1:22" x14ac:dyDescent="0.35">
      <c r="A11" t="s">
        <v>12</v>
      </c>
      <c r="E11" s="5">
        <f>_xlfn.CHISQ.DIST.RT(E9,E10)</f>
        <v>8.3615213982323501E-3</v>
      </c>
      <c r="G11" t="e" cm="1">
        <f t="array" aca="1" ref="G11" ca="1">FTEXT(E11)</f>
        <v>#NAME?</v>
      </c>
      <c r="M11">
        <f>SUM(M8:M10)</f>
        <v>-0.7284931588791097</v>
      </c>
      <c r="N11">
        <f>SUM(N8:N10)</f>
        <v>5.6002905140836175E-2</v>
      </c>
      <c r="T11" s="2" t="s">
        <v>10</v>
      </c>
      <c r="U11" t="s">
        <v>56</v>
      </c>
      <c r="V11" t="e" cm="1">
        <f t="array" aca="1" ref="V11" ca="1">FTEXT(J13)</f>
        <v>#NAME?</v>
      </c>
    </row>
    <row r="12" spans="1:22" x14ac:dyDescent="0.35">
      <c r="I12" s="12" t="s">
        <v>42</v>
      </c>
      <c r="J12" s="3">
        <f>M11^2/N11</f>
        <v>9.4763348651119621</v>
      </c>
      <c r="T12" s="23" t="s">
        <v>12</v>
      </c>
      <c r="U12" s="1" t="s">
        <v>57</v>
      </c>
      <c r="V12" s="1" t="e" cm="1">
        <f t="array" aca="1" ref="V12" ca="1">FTEXT(J14)</f>
        <v>#NAME?</v>
      </c>
    </row>
    <row r="13" spans="1:22" x14ac:dyDescent="0.35">
      <c r="A13" t="s">
        <v>13</v>
      </c>
      <c r="E13" s="3">
        <f>E6/E5</f>
        <v>0.884422460116564</v>
      </c>
      <c r="G13" t="e" cm="1">
        <f t="array" aca="1" ref="G13" ca="1">FTEXT(E13)</f>
        <v>#NAME?</v>
      </c>
      <c r="I13" s="12" t="s">
        <v>10</v>
      </c>
      <c r="J13" s="4">
        <f>I10-1</f>
        <v>2</v>
      </c>
    </row>
    <row r="14" spans="1:22" x14ac:dyDescent="0.35">
      <c r="A14" t="s">
        <v>14</v>
      </c>
      <c r="E14" s="5">
        <f>FISHERINV(E13)</f>
        <v>0.7086279336013992</v>
      </c>
      <c r="G14" t="e" cm="1">
        <f t="array" aca="1" ref="G14" ca="1">FTEXT(E14)</f>
        <v>#NAME?</v>
      </c>
      <c r="I14" s="12" t="s">
        <v>12</v>
      </c>
      <c r="J14" s="5">
        <f>_xlfn.CHISQ.DIST.RT(J12,J13)</f>
        <v>8.7546750264578584E-3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Ex 1</vt:lpstr>
      <vt:lpstr>Ex 1a</vt:lpstr>
      <vt:lpstr>Ex 2</vt:lpstr>
      <vt:lpstr>Ex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2025-06-08T19:37:45Z</dcterms:created>
  <dcterms:modified xsi:type="dcterms:W3CDTF">2025-06-10T07:28:09Z</dcterms:modified>
</cp:coreProperties>
</file>