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20B1059F-876E-4635-BF60-8B9C390261B8}" xr6:coauthVersionLast="47" xr6:coauthVersionMax="47" xr10:uidLastSave="{00000000-0000-0000-0000-000000000000}"/>
  <bookViews>
    <workbookView xWindow="-110" yWindow="-110" windowWidth="19420" windowHeight="10300" xr2:uid="{6880F6AC-DE72-4BC7-B374-CFB4DE7D2ED9}"/>
  </bookViews>
  <sheets>
    <sheet name="Title" sheetId="3" r:id="rId1"/>
    <sheet name="2 Corr Dep 1" sheetId="1" r:id="rId2"/>
    <sheet name="2 Corr Dep 2" sheetId="2" r:id="rId3"/>
  </sheets>
  <externalReferences>
    <externalReference r:id="rId4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2" l="1"/>
  <c r="E25" i="2" a="1"/>
  <c r="F26" i="2" s="1"/>
  <c r="J21" i="2"/>
  <c r="E21" i="2" a="1"/>
  <c r="F23" i="2" s="1"/>
  <c r="J17" i="2"/>
  <c r="J16" i="2"/>
  <c r="J15" i="2"/>
  <c r="J14" i="2"/>
  <c r="J13" i="2"/>
  <c r="J12" i="2"/>
  <c r="J11" i="2"/>
  <c r="J10" i="2"/>
  <c r="G10" i="2"/>
  <c r="F10" i="2"/>
  <c r="J9" i="2"/>
  <c r="G9" i="2"/>
  <c r="F9" i="2"/>
  <c r="J8" i="2"/>
  <c r="J33" i="1"/>
  <c r="E33" i="1" a="1"/>
  <c r="F33" i="1" s="1"/>
  <c r="J27" i="1"/>
  <c r="E27" i="1" a="1"/>
  <c r="F27" i="1" s="1"/>
  <c r="J22" i="1"/>
  <c r="J21" i="1"/>
  <c r="J20" i="1"/>
  <c r="J19" i="1"/>
  <c r="J15" i="1"/>
  <c r="J13" i="1"/>
  <c r="J12" i="1"/>
  <c r="J11" i="1"/>
  <c r="J10" i="1"/>
  <c r="J9" i="1"/>
  <c r="J8" i="1"/>
  <c r="F5" i="2"/>
  <c r="G4" i="2" s="1"/>
  <c r="F6" i="2"/>
  <c r="H4" i="2" s="1"/>
  <c r="G6" i="2"/>
  <c r="H5" i="2" s="1"/>
  <c r="F5" i="1"/>
  <c r="G4" i="1" s="1"/>
  <c r="F6" i="1"/>
  <c r="H4" i="1" s="1"/>
  <c r="F11" i="1" s="1"/>
  <c r="G6" i="1"/>
  <c r="H5" i="1" s="1"/>
  <c r="F10" i="1" s="1"/>
  <c r="F8" i="1"/>
  <c r="F9" i="1" s="1"/>
  <c r="F16" i="1" s="1"/>
  <c r="E34" i="1" l="1"/>
  <c r="E21" i="2"/>
  <c r="F34" i="1"/>
  <c r="F21" i="2"/>
  <c r="E28" i="1"/>
  <c r="E35" i="1"/>
  <c r="E22" i="2"/>
  <c r="F28" i="1"/>
  <c r="F35" i="1"/>
  <c r="F22" i="2"/>
  <c r="E29" i="1"/>
  <c r="E36" i="1"/>
  <c r="E23" i="2"/>
  <c r="F29" i="1"/>
  <c r="F36" i="1"/>
  <c r="E30" i="1"/>
  <c r="E37" i="1"/>
  <c r="F30" i="1"/>
  <c r="F37" i="1"/>
  <c r="E31" i="1"/>
  <c r="E27" i="2"/>
  <c r="F31" i="1"/>
  <c r="F27" i="2"/>
  <c r="E25" i="2"/>
  <c r="F25" i="2"/>
  <c r="E27" i="1"/>
  <c r="E33" i="1"/>
  <c r="E26" i="2"/>
  <c r="F19" i="1"/>
  <c r="F12" i="1"/>
  <c r="F15" i="1" s="1"/>
  <c r="F17" i="1" s="1"/>
  <c r="F13" i="1"/>
  <c r="F12" i="2"/>
  <c r="F14" i="2"/>
  <c r="F20" i="1" l="1"/>
  <c r="F21" i="1"/>
  <c r="F22" i="1"/>
  <c r="F15" i="2"/>
  <c r="F16" i="2"/>
</calcChain>
</file>

<file path=xl/sharedStrings.xml><?xml version="1.0" encoding="utf-8"?>
<sst xmlns="http://schemas.openxmlformats.org/spreadsheetml/2006/main" count="51" uniqueCount="30">
  <si>
    <t>Real Statistics</t>
  </si>
  <si>
    <t>upper</t>
  </si>
  <si>
    <t>lower</t>
  </si>
  <si>
    <t>s.e.</t>
  </si>
  <si>
    <t>diff</t>
  </si>
  <si>
    <t>=T.DIST.2T(F15,F9)</t>
  </si>
  <si>
    <t>p-value</t>
  </si>
  <si>
    <t>=T.INV.2T(F14,F9)</t>
  </si>
  <si>
    <t>t-crit</t>
  </si>
  <si>
    <t>t</t>
  </si>
  <si>
    <t>α</t>
  </si>
  <si>
    <t>det S</t>
  </si>
  <si>
    <t>r23</t>
  </si>
  <si>
    <t>r13</t>
  </si>
  <si>
    <t>r12</t>
  </si>
  <si>
    <t>df</t>
  </si>
  <si>
    <t>n</t>
  </si>
  <si>
    <t>Son</t>
  </si>
  <si>
    <t>Mother</t>
  </si>
  <si>
    <t>Father</t>
  </si>
  <si>
    <t>Two sample hypothesis testing of correlation - overlapping dependent samples (t test)</t>
  </si>
  <si>
    <t>corr bet</t>
  </si>
  <si>
    <t>Moth-Son</t>
  </si>
  <si>
    <t>Fath-Son</t>
  </si>
  <si>
    <t>=CORR(A4:C23)</t>
  </si>
  <si>
    <t>Two sample hypothesis testing of correlation - overlapping dependent samples (Fisher test)</t>
  </si>
  <si>
    <t>Real Statistics Using Excel</t>
  </si>
  <si>
    <t>Updated</t>
  </si>
  <si>
    <t>Copyright © 2013 - 2025 Charles Zaiontz</t>
  </si>
  <si>
    <t>Comparing correlation coefficients of overlapping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</si>
</sst>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quotePrefix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5" xfId="0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quotePrefix="1" applyAlignment="1">
      <alignment horizontal="left"/>
    </xf>
    <xf numFmtId="15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Correlation-Reliability%2015%20May%202021.xlsx" TargetMode="External"/><Relationship Id="rId1" Type="http://schemas.openxmlformats.org/officeDocument/2006/relationships/externalLinkPath" Target="/38f5cd2f1f925cfd/Documenti/A%20Real%20Statistics%202020/Examples/Real%20Statistics%20Examples%20Correlation-Reliability%2015%20Ma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Cov"/>
      <sheetName val="Corr"/>
      <sheetName val="Corr A"/>
      <sheetName val="Corr B"/>
      <sheetName val="Scatter"/>
      <sheetName val="Scatter 1"/>
      <sheetName val="Scatter 2"/>
      <sheetName val="Corr 0"/>
      <sheetName val="Corr 0a"/>
      <sheetName val="Corr 0b"/>
      <sheetName val="Corr 1"/>
      <sheetName val="Corr 1a"/>
      <sheetName val="Corr 2"/>
      <sheetName val="Corr 3"/>
      <sheetName val="Corr 3a"/>
      <sheetName val="Corr 3b"/>
      <sheetName val="Corr 4"/>
      <sheetName val="Corr 5"/>
      <sheetName val="Corr Power"/>
      <sheetName val="2 Corr"/>
      <sheetName val="2 Corr Dep 1"/>
      <sheetName val="2 Corr Dep 2"/>
      <sheetName val="2 Corr Dep 3"/>
      <sheetName val="Corr and T"/>
      <sheetName val="Corr and Chi-sq"/>
      <sheetName val="Biserial"/>
      <sheetName val="Spearman Rho 1"/>
      <sheetName val="Spearman Rho 1a"/>
      <sheetName val="Spearman Rho 2"/>
      <sheetName val="Spearman Rho 2a"/>
      <sheetName val="Spearman Rho 3"/>
      <sheetName val="Kendall's Tau"/>
      <sheetName val="Kendall Tau 1"/>
      <sheetName val="Kendall Tau 2"/>
      <sheetName val="Kendall Tau 3"/>
      <sheetName val="Box-Cox 1"/>
      <sheetName val="Box-Cox 2"/>
      <sheetName val="Box-Cox 3"/>
      <sheetName val="Polychoric 1"/>
      <sheetName val="Polychoric 2"/>
      <sheetName val="Polychoric 3"/>
      <sheetName val="Polychoric 4"/>
      <sheetName val="Polychoric 5"/>
      <sheetName val="OChisq"/>
      <sheetName val="OChiSq 1"/>
      <sheetName val="OChisq 2"/>
      <sheetName val="Pearson Table"/>
      <sheetName val="Sp Rho Table"/>
      <sheetName val="Ken Tau Table"/>
      <sheetName val="Split-half"/>
      <sheetName val="Split-half 1"/>
      <sheetName val="Split-half 2"/>
      <sheetName val="Split-half 3"/>
      <sheetName val="Split-half 4"/>
      <sheetName val="KRF20"/>
      <sheetName val="Cronbach"/>
      <sheetName val="Cronbach 1"/>
      <sheetName val="Cronbach 2"/>
      <sheetName val="Cronbach 3"/>
      <sheetName val="Cronbach 4"/>
      <sheetName val="Cronbach 5"/>
      <sheetName val="Kappa"/>
      <sheetName val=" Kappa A"/>
      <sheetName val="Kappa 0"/>
      <sheetName val="Kappa 1"/>
      <sheetName val="FKappa"/>
      <sheetName val="Kendall W"/>
      <sheetName val="Kendall W 1"/>
      <sheetName val="Krip cat"/>
      <sheetName val="Krip ser"/>
      <sheetName val="Krip ord"/>
      <sheetName val="Krip int"/>
      <sheetName val="Krip ratio"/>
      <sheetName val="K rating"/>
      <sheetName val="K summary"/>
      <sheetName val="Gwet cat"/>
      <sheetName val="Gwet int"/>
      <sheetName val="Gwet"/>
      <sheetName val="Bland"/>
      <sheetName val="Bland 1"/>
      <sheetName val="Lin"/>
      <sheetName val="Item"/>
      <sheetName val="Rasch A"/>
      <sheetName val="Rasch B"/>
      <sheetName val="Rasch C"/>
      <sheetName val="Rasch D"/>
      <sheetName val="Rasch E"/>
      <sheetName val="Rasch F"/>
      <sheetName val="Rasch G"/>
      <sheetName val="PROX"/>
      <sheetName val="U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F056-7680-48B6-A0A9-31614C73341B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26</v>
      </c>
    </row>
    <row r="2" spans="1:2" x14ac:dyDescent="0.35">
      <c r="A2" t="s">
        <v>29</v>
      </c>
    </row>
    <row r="4" spans="1:2" x14ac:dyDescent="0.35">
      <c r="A4" t="s">
        <v>27</v>
      </c>
      <c r="B4" s="20">
        <v>45815</v>
      </c>
    </row>
    <row r="6" spans="1:2" x14ac:dyDescent="0.35">
      <c r="A6" s="21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AA3A-AFB5-45B7-B42E-5229BB8DE5E5}">
  <sheetPr codeName="Sheet53"/>
  <dimension ref="A1:J37"/>
  <sheetViews>
    <sheetView workbookViewId="0"/>
  </sheetViews>
  <sheetFormatPr defaultRowHeight="14.5" x14ac:dyDescent="0.35"/>
  <cols>
    <col min="4" max="4" width="4.1796875" customWidth="1"/>
    <col min="9" max="9" width="3.81640625" customWidth="1"/>
    <col min="10" max="10" width="69.1796875" customWidth="1"/>
  </cols>
  <sheetData>
    <row r="1" spans="1:10" x14ac:dyDescent="0.35">
      <c r="A1" s="13" t="s">
        <v>20</v>
      </c>
    </row>
    <row r="2" spans="1:10" ht="15" thickBot="1" x14ac:dyDescent="0.4"/>
    <row r="3" spans="1:10" x14ac:dyDescent="0.35">
      <c r="A3" s="12" t="s">
        <v>19</v>
      </c>
      <c r="B3" s="12" t="s">
        <v>18</v>
      </c>
      <c r="C3" s="12" t="s">
        <v>17</v>
      </c>
      <c r="E3" s="11"/>
      <c r="F3" s="11" t="s">
        <v>19</v>
      </c>
      <c r="G3" s="11" t="s">
        <v>18</v>
      </c>
      <c r="H3" s="11" t="s">
        <v>17</v>
      </c>
    </row>
    <row r="4" spans="1:10" x14ac:dyDescent="0.35">
      <c r="A4" s="6">
        <v>92</v>
      </c>
      <c r="B4" s="6">
        <v>120</v>
      </c>
      <c r="C4" s="6">
        <v>91</v>
      </c>
      <c r="E4" s="10" t="s">
        <v>19</v>
      </c>
      <c r="F4">
        <v>1</v>
      </c>
      <c r="G4">
        <f>F5</f>
        <v>0.35053077159127682</v>
      </c>
      <c r="H4">
        <f>F6</f>
        <v>0.31196789442778067</v>
      </c>
    </row>
    <row r="5" spans="1:10" x14ac:dyDescent="0.35">
      <c r="A5" s="6">
        <v>110</v>
      </c>
      <c r="B5" s="6">
        <v>128</v>
      </c>
      <c r="C5" s="6">
        <v>121</v>
      </c>
      <c r="E5" s="10" t="s">
        <v>18</v>
      </c>
      <c r="F5">
        <f>CORREL(A4:A23,B4:B23)</f>
        <v>0.35053077159127682</v>
      </c>
      <c r="G5">
        <v>1</v>
      </c>
      <c r="H5">
        <f>G6</f>
        <v>0.73728145072200035</v>
      </c>
    </row>
    <row r="6" spans="1:10" ht="15" thickBot="1" x14ac:dyDescent="0.4">
      <c r="A6" s="6">
        <v>120</v>
      </c>
      <c r="B6" s="6">
        <v>118</v>
      </c>
      <c r="C6" s="6">
        <v>113</v>
      </c>
      <c r="E6" s="9" t="s">
        <v>17</v>
      </c>
      <c r="F6" s="8">
        <f>CORREL(A4:A23,C4:C23)</f>
        <v>0.31196789442778067</v>
      </c>
      <c r="G6" s="8">
        <f>CORREL(B4:B23,C4:C23)</f>
        <v>0.73728145072200035</v>
      </c>
      <c r="H6" s="8">
        <v>1</v>
      </c>
    </row>
    <row r="7" spans="1:10" x14ac:dyDescent="0.35">
      <c r="A7" s="6">
        <v>107</v>
      </c>
      <c r="B7" s="6">
        <v>85</v>
      </c>
      <c r="C7" s="6">
        <v>81</v>
      </c>
    </row>
    <row r="8" spans="1:10" x14ac:dyDescent="0.35">
      <c r="A8" s="6">
        <v>145</v>
      </c>
      <c r="B8" s="6">
        <v>115</v>
      </c>
      <c r="C8" s="6">
        <v>111</v>
      </c>
      <c r="E8" t="s">
        <v>16</v>
      </c>
      <c r="F8" s="3">
        <f>COUNT(A4:A23)</f>
        <v>20</v>
      </c>
      <c r="J8" t="e">
        <f ca="1">FTEXT(F8)</f>
        <v>#NAME?</v>
      </c>
    </row>
    <row r="9" spans="1:10" x14ac:dyDescent="0.35">
      <c r="A9" s="6">
        <v>107</v>
      </c>
      <c r="B9" s="6">
        <v>97</v>
      </c>
      <c r="C9" s="6">
        <v>103</v>
      </c>
      <c r="E9" t="s">
        <v>15</v>
      </c>
      <c r="F9" s="2">
        <f>F8-3</f>
        <v>17</v>
      </c>
      <c r="J9" t="e">
        <f ca="1">FTEXT(F9)</f>
        <v>#NAME?</v>
      </c>
    </row>
    <row r="10" spans="1:10" x14ac:dyDescent="0.35">
      <c r="A10" s="6">
        <v>96</v>
      </c>
      <c r="B10" s="6">
        <v>131</v>
      </c>
      <c r="C10" s="6">
        <v>114</v>
      </c>
      <c r="E10" t="s">
        <v>14</v>
      </c>
      <c r="F10" s="2">
        <f>H5</f>
        <v>0.73728145072200035</v>
      </c>
      <c r="J10" t="e">
        <f ca="1">FTEXT(F10)</f>
        <v>#NAME?</v>
      </c>
    </row>
    <row r="11" spans="1:10" x14ac:dyDescent="0.35">
      <c r="A11" s="6">
        <v>88</v>
      </c>
      <c r="B11" s="6">
        <v>91</v>
      </c>
      <c r="C11" s="6">
        <v>73</v>
      </c>
      <c r="E11" t="s">
        <v>13</v>
      </c>
      <c r="F11" s="2">
        <f>H4</f>
        <v>0.31196789442778067</v>
      </c>
      <c r="J11" t="e">
        <f ca="1">FTEXT(F11)</f>
        <v>#NAME?</v>
      </c>
    </row>
    <row r="12" spans="1:10" x14ac:dyDescent="0.35">
      <c r="A12" s="6">
        <v>94</v>
      </c>
      <c r="B12" s="6">
        <v>99</v>
      </c>
      <c r="C12" s="6">
        <v>99</v>
      </c>
      <c r="E12" t="s">
        <v>12</v>
      </c>
      <c r="F12" s="2">
        <f>G4</f>
        <v>0.35053077159127682</v>
      </c>
      <c r="J12" t="e">
        <f ca="1">FTEXT(F12)</f>
        <v>#NAME?</v>
      </c>
    </row>
    <row r="13" spans="1:10" x14ac:dyDescent="0.35">
      <c r="A13" s="6">
        <v>126</v>
      </c>
      <c r="B13" s="6">
        <v>110</v>
      </c>
      <c r="C13" s="6">
        <v>95</v>
      </c>
      <c r="E13" t="s">
        <v>11</v>
      </c>
      <c r="F13" s="2">
        <f>MDETERM(F4:H6)</f>
        <v>0.39747013625770605</v>
      </c>
      <c r="J13" t="e">
        <f ca="1">FTEXT(F13)</f>
        <v>#NAME?</v>
      </c>
    </row>
    <row r="14" spans="1:10" x14ac:dyDescent="0.35">
      <c r="A14" s="6">
        <v>84</v>
      </c>
      <c r="B14" s="6">
        <v>69</v>
      </c>
      <c r="C14" s="6">
        <v>81</v>
      </c>
      <c r="E14" s="7" t="s">
        <v>10</v>
      </c>
      <c r="F14" s="2">
        <v>0.05</v>
      </c>
    </row>
    <row r="15" spans="1:10" x14ac:dyDescent="0.35">
      <c r="A15" s="6">
        <v>97</v>
      </c>
      <c r="B15" s="6">
        <v>105</v>
      </c>
      <c r="C15" s="6">
        <v>108</v>
      </c>
      <c r="E15" t="s">
        <v>9</v>
      </c>
      <c r="F15" s="2">
        <f>(F10-F11)*SQRT((F8-1)*(1+F12)/(2*(F8-1)/F9*F13+(F10+F11)^2*(1-F12)^3/4))</f>
        <v>2.1944749085393318</v>
      </c>
      <c r="J15" t="e">
        <f ca="1">FTEXT(F15)</f>
        <v>#NAME?</v>
      </c>
    </row>
    <row r="16" spans="1:10" x14ac:dyDescent="0.35">
      <c r="A16" s="6">
        <v>116</v>
      </c>
      <c r="B16" s="6">
        <v>106</v>
      </c>
      <c r="C16" s="6">
        <v>102</v>
      </c>
      <c r="E16" t="s">
        <v>8</v>
      </c>
      <c r="F16" s="2">
        <f>TINV(F14,F9)</f>
        <v>2.109815577833317</v>
      </c>
      <c r="J16" s="4" t="s">
        <v>7</v>
      </c>
    </row>
    <row r="17" spans="1:10" x14ac:dyDescent="0.35">
      <c r="A17" s="6">
        <v>114</v>
      </c>
      <c r="B17" s="6">
        <v>137</v>
      </c>
      <c r="C17" s="6">
        <v>119</v>
      </c>
      <c r="E17" t="s">
        <v>6</v>
      </c>
      <c r="F17" s="1">
        <f>TDIST(F15,F9,2)</f>
        <v>4.2382628797638516E-2</v>
      </c>
      <c r="J17" s="4" t="s">
        <v>5</v>
      </c>
    </row>
    <row r="18" spans="1:10" x14ac:dyDescent="0.35">
      <c r="A18" s="6">
        <v>113</v>
      </c>
      <c r="B18" s="6">
        <v>93</v>
      </c>
      <c r="C18" s="6">
        <v>90</v>
      </c>
    </row>
    <row r="19" spans="1:10" x14ac:dyDescent="0.35">
      <c r="A19" s="6">
        <v>85</v>
      </c>
      <c r="B19" s="6">
        <v>110</v>
      </c>
      <c r="C19" s="6">
        <v>101</v>
      </c>
      <c r="E19" t="s">
        <v>4</v>
      </c>
      <c r="F19" s="3">
        <f>F10-F11</f>
        <v>0.42531355629421969</v>
      </c>
      <c r="J19" t="e">
        <f ca="1">FTEXT(F19)</f>
        <v>#NAME?</v>
      </c>
    </row>
    <row r="20" spans="1:10" x14ac:dyDescent="0.35">
      <c r="A20" s="6">
        <v>110</v>
      </c>
      <c r="B20" s="6">
        <v>119</v>
      </c>
      <c r="C20" s="6">
        <v>93</v>
      </c>
      <c r="E20" t="s">
        <v>3</v>
      </c>
      <c r="F20" s="2">
        <f>F19/F15</f>
        <v>0.19381108193089952</v>
      </c>
      <c r="J20" t="e">
        <f ca="1">FTEXT(F20)</f>
        <v>#NAME?</v>
      </c>
    </row>
    <row r="21" spans="1:10" x14ac:dyDescent="0.35">
      <c r="A21" s="6">
        <v>112</v>
      </c>
      <c r="B21" s="6">
        <v>116</v>
      </c>
      <c r="C21" s="6">
        <v>105</v>
      </c>
      <c r="E21" t="s">
        <v>2</v>
      </c>
      <c r="F21" s="2">
        <f>F19-F20*F16</f>
        <v>1.6407916479678597E-2</v>
      </c>
      <c r="J21" t="e">
        <f ca="1">FTEXT(F21)</f>
        <v>#NAME?</v>
      </c>
    </row>
    <row r="22" spans="1:10" x14ac:dyDescent="0.35">
      <c r="A22" s="6">
        <v>106</v>
      </c>
      <c r="B22" s="6">
        <v>85</v>
      </c>
      <c r="C22" s="6">
        <v>79</v>
      </c>
      <c r="E22" t="s">
        <v>1</v>
      </c>
      <c r="F22" s="1">
        <f>F19+F20*F16</f>
        <v>0.83421919610876083</v>
      </c>
      <c r="J22" t="e">
        <f ca="1">FTEXT(F22)</f>
        <v>#NAME?</v>
      </c>
    </row>
    <row r="23" spans="1:10" x14ac:dyDescent="0.35">
      <c r="A23" s="5">
        <v>89</v>
      </c>
      <c r="B23" s="5">
        <v>95</v>
      </c>
      <c r="C23" s="5">
        <v>113</v>
      </c>
    </row>
    <row r="25" spans="1:10" x14ac:dyDescent="0.35">
      <c r="E25" s="4" t="s">
        <v>0</v>
      </c>
    </row>
    <row r="27" spans="1:10" x14ac:dyDescent="0.35">
      <c r="E27" t="e">
        <f t="array" aca="1" ref="E27:F31" ca="1">Correl2OverlapTTest(F6,G6,G4,F8,,TRUE)</f>
        <v>#NAME?</v>
      </c>
      <c r="F27" s="3" t="e">
        <f ca="1"/>
        <v>#NAME?</v>
      </c>
      <c r="J27" t="e">
        <f ca="1">FTEXT(F27)</f>
        <v>#NAME?</v>
      </c>
    </row>
    <row r="28" spans="1:10" x14ac:dyDescent="0.35">
      <c r="E28" t="e">
        <f ca="1"/>
        <v>#NAME?</v>
      </c>
      <c r="F28" s="2" t="e">
        <f ca="1"/>
        <v>#NAME?</v>
      </c>
    </row>
    <row r="29" spans="1:10" x14ac:dyDescent="0.35">
      <c r="E29" t="e">
        <f ca="1"/>
        <v>#NAME?</v>
      </c>
      <c r="F29" s="2" t="e">
        <f ca="1"/>
        <v>#NAME?</v>
      </c>
    </row>
    <row r="30" spans="1:10" x14ac:dyDescent="0.35">
      <c r="E30" t="e">
        <f ca="1"/>
        <v>#NAME?</v>
      </c>
      <c r="F30" s="2" t="e">
        <f ca="1"/>
        <v>#NAME?</v>
      </c>
    </row>
    <row r="31" spans="1:10" x14ac:dyDescent="0.35">
      <c r="E31" t="e">
        <f ca="1"/>
        <v>#NAME?</v>
      </c>
      <c r="F31" s="1" t="e">
        <f ca="1"/>
        <v>#NAME?</v>
      </c>
    </row>
    <row r="33" spans="5:10" x14ac:dyDescent="0.35">
      <c r="E33" t="e">
        <f t="array" aca="1" ref="E33:F37" ca="1">Corr2OverlapTTest(C4:C23,A4:A23,B4:B23,,TRUE)</f>
        <v>#NAME?</v>
      </c>
      <c r="F33" s="3" t="e">
        <f ca="1"/>
        <v>#NAME?</v>
      </c>
      <c r="J33" t="e">
        <f ca="1">FTEXT(F33)</f>
        <v>#NAME?</v>
      </c>
    </row>
    <row r="34" spans="5:10" x14ac:dyDescent="0.35">
      <c r="E34" t="e">
        <f ca="1"/>
        <v>#NAME?</v>
      </c>
      <c r="F34" s="2" t="e">
        <f ca="1"/>
        <v>#NAME?</v>
      </c>
    </row>
    <row r="35" spans="5:10" x14ac:dyDescent="0.35">
      <c r="E35" t="e">
        <f ca="1"/>
        <v>#NAME?</v>
      </c>
      <c r="F35" s="2" t="e">
        <f ca="1"/>
        <v>#NAME?</v>
      </c>
    </row>
    <row r="36" spans="5:10" x14ac:dyDescent="0.35">
      <c r="E36" t="e">
        <f ca="1"/>
        <v>#NAME?</v>
      </c>
      <c r="F36" s="2" t="e">
        <f ca="1"/>
        <v>#NAME?</v>
      </c>
    </row>
    <row r="37" spans="5:10" x14ac:dyDescent="0.35">
      <c r="E37" t="e">
        <f ca="1"/>
        <v>#NAME?</v>
      </c>
      <c r="F37" s="1" t="e">
        <f ca="1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58636-88EF-4411-BC20-743FAC464E84}">
  <sheetPr codeName="Sheet78"/>
  <dimension ref="A1:J27"/>
  <sheetViews>
    <sheetView workbookViewId="0"/>
  </sheetViews>
  <sheetFormatPr defaultRowHeight="14.5" x14ac:dyDescent="0.35"/>
  <cols>
    <col min="3" max="4" width="9.1796875" customWidth="1"/>
    <col min="9" max="9" width="3.81640625" customWidth="1"/>
    <col min="10" max="10" width="58.453125" customWidth="1"/>
  </cols>
  <sheetData>
    <row r="1" spans="1:10" x14ac:dyDescent="0.35">
      <c r="A1" s="13" t="s">
        <v>25</v>
      </c>
    </row>
    <row r="2" spans="1:10" ht="15" thickBot="1" x14ac:dyDescent="0.4"/>
    <row r="3" spans="1:10" x14ac:dyDescent="0.35">
      <c r="A3" s="12" t="s">
        <v>19</v>
      </c>
      <c r="B3" s="12" t="s">
        <v>18</v>
      </c>
      <c r="C3" s="12" t="s">
        <v>17</v>
      </c>
      <c r="E3" s="11"/>
      <c r="F3" s="11" t="s">
        <v>19</v>
      </c>
      <c r="G3" s="11" t="s">
        <v>18</v>
      </c>
      <c r="H3" s="11" t="s">
        <v>17</v>
      </c>
      <c r="J3" s="19" t="s">
        <v>24</v>
      </c>
    </row>
    <row r="4" spans="1:10" x14ac:dyDescent="0.35">
      <c r="A4" s="6">
        <v>92</v>
      </c>
      <c r="B4" s="6">
        <v>120</v>
      </c>
      <c r="C4" s="6">
        <v>91</v>
      </c>
      <c r="E4" s="10" t="s">
        <v>19</v>
      </c>
      <c r="F4">
        <v>1</v>
      </c>
      <c r="G4">
        <f>F5</f>
        <v>0.35053077159127682</v>
      </c>
      <c r="H4">
        <f>F6</f>
        <v>0.31196789442778067</v>
      </c>
    </row>
    <row r="5" spans="1:10" x14ac:dyDescent="0.35">
      <c r="A5" s="6">
        <v>110</v>
      </c>
      <c r="B5" s="6">
        <v>128</v>
      </c>
      <c r="C5" s="6">
        <v>121</v>
      </c>
      <c r="E5" s="10" t="s">
        <v>18</v>
      </c>
      <c r="F5">
        <f>CORREL(A4:A23,B4:B23)</f>
        <v>0.35053077159127682</v>
      </c>
      <c r="G5">
        <v>1</v>
      </c>
      <c r="H5">
        <f>G6</f>
        <v>0.73728145072200035</v>
      </c>
    </row>
    <row r="6" spans="1:10" ht="15" thickBot="1" x14ac:dyDescent="0.4">
      <c r="A6" s="6">
        <v>120</v>
      </c>
      <c r="B6" s="6">
        <v>118</v>
      </c>
      <c r="C6" s="6">
        <v>113</v>
      </c>
      <c r="E6" s="9" t="s">
        <v>17</v>
      </c>
      <c r="F6" s="8">
        <f>CORREL(A4:A23,C4:C23)</f>
        <v>0.31196789442778067</v>
      </c>
      <c r="G6" s="8">
        <f>CORREL(B4:B23,C4:C23)</f>
        <v>0.73728145072200035</v>
      </c>
      <c r="H6" s="8">
        <v>1</v>
      </c>
    </row>
    <row r="7" spans="1:10" x14ac:dyDescent="0.35">
      <c r="A7" s="6">
        <v>107</v>
      </c>
      <c r="B7" s="6">
        <v>85</v>
      </c>
      <c r="C7" s="6">
        <v>81</v>
      </c>
    </row>
    <row r="8" spans="1:10" x14ac:dyDescent="0.35">
      <c r="A8" s="6">
        <v>145</v>
      </c>
      <c r="B8" s="6">
        <v>115</v>
      </c>
      <c r="C8" s="6">
        <v>111</v>
      </c>
      <c r="F8" t="s">
        <v>23</v>
      </c>
      <c r="G8" t="s">
        <v>22</v>
      </c>
      <c r="J8" t="e">
        <f ca="1">FTEXT(F8)</f>
        <v>#NAME?</v>
      </c>
    </row>
    <row r="9" spans="1:10" x14ac:dyDescent="0.35">
      <c r="A9" s="6">
        <v>107</v>
      </c>
      <c r="B9" s="6">
        <v>97</v>
      </c>
      <c r="C9" s="6">
        <v>103</v>
      </c>
      <c r="E9" t="s">
        <v>2</v>
      </c>
      <c r="F9" s="18" t="e">
        <f ca="1">CorrLower(H4,COUNT(C4:C23))</f>
        <v>#NAME?</v>
      </c>
      <c r="G9" s="17" t="e">
        <f ca="1">CorrLower(H5,COUNT(C4:C23))</f>
        <v>#NAME?</v>
      </c>
      <c r="J9" t="e">
        <f ca="1">FTEXT(F9)</f>
        <v>#NAME?</v>
      </c>
    </row>
    <row r="10" spans="1:10" x14ac:dyDescent="0.35">
      <c r="A10" s="6">
        <v>96</v>
      </c>
      <c r="B10" s="6">
        <v>131</v>
      </c>
      <c r="C10" s="6">
        <v>114</v>
      </c>
      <c r="E10" t="s">
        <v>1</v>
      </c>
      <c r="F10" s="16" t="e">
        <f ca="1">CorrUpper(H4,COUNT(C4:C23))</f>
        <v>#NAME?</v>
      </c>
      <c r="G10" s="15" t="e">
        <f ca="1">CorrUpper(H5,COUNT(C4:C23))</f>
        <v>#NAME?</v>
      </c>
      <c r="J10" t="e">
        <f ca="1">FTEXT(F10)</f>
        <v>#NAME?</v>
      </c>
    </row>
    <row r="11" spans="1:10" x14ac:dyDescent="0.35">
      <c r="A11" s="6">
        <v>88</v>
      </c>
      <c r="B11" s="6">
        <v>91</v>
      </c>
      <c r="C11" s="6">
        <v>73</v>
      </c>
      <c r="J11" t="e">
        <f ca="1">FTEXT(F11)</f>
        <v>#NAME?</v>
      </c>
    </row>
    <row r="12" spans="1:10" x14ac:dyDescent="0.35">
      <c r="A12" s="6">
        <v>94</v>
      </c>
      <c r="B12" s="6">
        <v>99</v>
      </c>
      <c r="C12" s="6">
        <v>99</v>
      </c>
      <c r="E12" t="s">
        <v>21</v>
      </c>
      <c r="F12" s="14">
        <f>((F5-0.5*H4*H5)*(1-H4^2-H5^2-F5^2)+F5^3)/((1-H4^2)*(1-H5^2))</f>
        <v>0.23958139000072975</v>
      </c>
      <c r="J12" t="e">
        <f ca="1">FTEXT(F12)</f>
        <v>#NAME?</v>
      </c>
    </row>
    <row r="13" spans="1:10" x14ac:dyDescent="0.35">
      <c r="A13" s="6">
        <v>126</v>
      </c>
      <c r="B13" s="6">
        <v>110</v>
      </c>
      <c r="C13" s="6">
        <v>95</v>
      </c>
      <c r="J13" t="e">
        <f ca="1">FTEXT(F13)</f>
        <v>#NAME?</v>
      </c>
    </row>
    <row r="14" spans="1:10" x14ac:dyDescent="0.35">
      <c r="A14" s="6">
        <v>84</v>
      </c>
      <c r="B14" s="6">
        <v>69</v>
      </c>
      <c r="C14" s="6">
        <v>81</v>
      </c>
      <c r="E14" t="s">
        <v>4</v>
      </c>
      <c r="F14" s="3">
        <f>H4-H5</f>
        <v>-0.42531355629421969</v>
      </c>
      <c r="J14" t="e">
        <f ca="1">FTEXT(F14)</f>
        <v>#NAME?</v>
      </c>
    </row>
    <row r="15" spans="1:10" x14ac:dyDescent="0.35">
      <c r="A15" s="6">
        <v>97</v>
      </c>
      <c r="B15" s="6">
        <v>105</v>
      </c>
      <c r="C15" s="6">
        <v>108</v>
      </c>
      <c r="E15" t="s">
        <v>2</v>
      </c>
      <c r="F15" s="2" t="e">
        <f ca="1">F14-((H4-F9)^2+(G10-H5)^2-2*(F12*(H4-F9)*(G10-H5)))^0.5</f>
        <v>#NAME?</v>
      </c>
      <c r="J15" t="e">
        <f ca="1">FTEXT(F15)</f>
        <v>#NAME?</v>
      </c>
    </row>
    <row r="16" spans="1:10" x14ac:dyDescent="0.35">
      <c r="A16" s="6">
        <v>116</v>
      </c>
      <c r="B16" s="6">
        <v>106</v>
      </c>
      <c r="C16" s="6">
        <v>102</v>
      </c>
      <c r="E16" t="s">
        <v>1</v>
      </c>
      <c r="F16" s="1" t="e">
        <f ca="1">F14+((F10-H4)^2+(H5-G9)^2-2*(F12*(F10-H4)*(H5-G9)))^0.5</f>
        <v>#NAME?</v>
      </c>
      <c r="J16" t="e">
        <f ca="1">FTEXT(F16)</f>
        <v>#NAME?</v>
      </c>
    </row>
    <row r="17" spans="1:10" x14ac:dyDescent="0.35">
      <c r="A17" s="6">
        <v>114</v>
      </c>
      <c r="B17" s="6">
        <v>137</v>
      </c>
      <c r="C17" s="6">
        <v>119</v>
      </c>
      <c r="J17" t="e">
        <f ca="1">FTEXT(F17)</f>
        <v>#NAME?</v>
      </c>
    </row>
    <row r="18" spans="1:10" x14ac:dyDescent="0.35">
      <c r="A18" s="6">
        <v>113</v>
      </c>
      <c r="B18" s="6">
        <v>93</v>
      </c>
      <c r="C18" s="6">
        <v>90</v>
      </c>
    </row>
    <row r="19" spans="1:10" x14ac:dyDescent="0.35">
      <c r="A19" s="6">
        <v>85</v>
      </c>
      <c r="B19" s="6">
        <v>110</v>
      </c>
      <c r="C19" s="6">
        <v>101</v>
      </c>
      <c r="E19" s="4" t="s">
        <v>0</v>
      </c>
    </row>
    <row r="20" spans="1:10" x14ac:dyDescent="0.35">
      <c r="A20" s="6">
        <v>110</v>
      </c>
      <c r="B20" s="6">
        <v>119</v>
      </c>
      <c r="C20" s="6">
        <v>93</v>
      </c>
    </row>
    <row r="21" spans="1:10" x14ac:dyDescent="0.35">
      <c r="A21" s="6">
        <v>112</v>
      </c>
      <c r="B21" s="6">
        <v>116</v>
      </c>
      <c r="C21" s="6">
        <v>105</v>
      </c>
      <c r="E21" t="e">
        <f t="array" aca="1" ref="E21:F23" ca="1">Correl2OverlapTest(H4,H5,F5,COUNT(C4:C23),,TRUE)</f>
        <v>#NAME?</v>
      </c>
      <c r="F21" s="3" t="e">
        <f ca="1"/>
        <v>#NAME?</v>
      </c>
      <c r="J21" t="e">
        <f ca="1">FTEXT(F21)</f>
        <v>#NAME?</v>
      </c>
    </row>
    <row r="22" spans="1:10" x14ac:dyDescent="0.35">
      <c r="A22" s="6">
        <v>106</v>
      </c>
      <c r="B22" s="6">
        <v>85</v>
      </c>
      <c r="C22" s="6">
        <v>79</v>
      </c>
      <c r="E22" t="e">
        <f ca="1"/>
        <v>#NAME?</v>
      </c>
      <c r="F22" s="2" t="e">
        <f ca="1"/>
        <v>#NAME?</v>
      </c>
    </row>
    <row r="23" spans="1:10" x14ac:dyDescent="0.35">
      <c r="A23" s="5">
        <v>89</v>
      </c>
      <c r="B23" s="5">
        <v>95</v>
      </c>
      <c r="C23" s="5">
        <v>113</v>
      </c>
      <c r="E23" t="e">
        <f ca="1"/>
        <v>#NAME?</v>
      </c>
      <c r="F23" s="1" t="e">
        <f ca="1"/>
        <v>#NAME?</v>
      </c>
    </row>
    <row r="25" spans="1:10" x14ac:dyDescent="0.35">
      <c r="E25" t="e">
        <f t="array" aca="1" ref="E25:F27" ca="1">Corr2OverlapTest(C4:C23,A4:A23,B4:B23,,TRUE)</f>
        <v>#NAME?</v>
      </c>
      <c r="F25" s="3" t="e">
        <f ca="1"/>
        <v>#NAME?</v>
      </c>
      <c r="J25" t="e">
        <f ca="1">FTEXT(F25)</f>
        <v>#NAME?</v>
      </c>
    </row>
    <row r="26" spans="1:10" x14ac:dyDescent="0.35">
      <c r="E26" t="e">
        <f ca="1"/>
        <v>#NAME?</v>
      </c>
      <c r="F26" s="2" t="e">
        <f ca="1"/>
        <v>#NAME?</v>
      </c>
    </row>
    <row r="27" spans="1:10" x14ac:dyDescent="0.35">
      <c r="E27" t="e">
        <f ca="1"/>
        <v>#NAME?</v>
      </c>
      <c r="F27" s="1" t="e">
        <f ca="1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2 Corr Dep 1</vt:lpstr>
      <vt:lpstr>2 Corr Dep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2025-06-07T10:08:28Z</dcterms:created>
  <dcterms:modified xsi:type="dcterms:W3CDTF">2025-06-07T10:10:59Z</dcterms:modified>
</cp:coreProperties>
</file>