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D6C3A5F6-1E28-4F6D-BEC6-E6A85DB9D032}" xr6:coauthVersionLast="47" xr6:coauthVersionMax="47" xr10:uidLastSave="{00000000-0000-0000-0000-000000000000}"/>
  <bookViews>
    <workbookView xWindow="-110" yWindow="-110" windowWidth="19420" windowHeight="10300" xr2:uid="{8F1C99E0-1F4F-4D52-B6A9-6BDE7D52B891}"/>
  </bookViews>
  <sheets>
    <sheet name="Title" sheetId="5" r:id="rId1"/>
    <sheet name="Manual" sheetId="4" r:id="rId2"/>
    <sheet name="Short" sheetId="1" r:id="rId3"/>
    <sheet name="Longer" sheetId="2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 a="1"/>
  <c r="F14" i="1" s="1"/>
  <c r="I7" i="1" a="1"/>
  <c r="I7" i="1" s="1"/>
  <c r="N5" i="1" a="1"/>
  <c r="N5" i="1" s="1"/>
  <c r="L5" i="1" a="1"/>
  <c r="L5" i="1" s="1"/>
  <c r="N4" i="1" a="1"/>
  <c r="N4" i="1" s="1"/>
  <c r="L4" i="1" a="1"/>
  <c r="L4" i="1" s="1"/>
  <c r="N3" i="1" a="1"/>
  <c r="N3" i="1" s="1"/>
  <c r="L3" i="1" a="1"/>
  <c r="L3" i="1" s="1"/>
  <c r="N2" i="1" a="1"/>
  <c r="N2" i="1" s="1"/>
  <c r="L2" i="1" a="1"/>
  <c r="L2" i="1" s="1"/>
  <c r="I2" i="1" a="1"/>
  <c r="I2" i="1" s="1"/>
  <c r="F2" i="1" a="1"/>
  <c r="F2" i="1" s="1"/>
  <c r="R4" i="2"/>
  <c r="R5" i="2"/>
  <c r="R6" i="2"/>
  <c r="R7" i="2"/>
  <c r="R8" i="2"/>
  <c r="R9" i="2"/>
  <c r="R10" i="2"/>
  <c r="R11" i="2"/>
  <c r="R12" i="2"/>
  <c r="R13" i="2"/>
  <c r="R14" i="2"/>
  <c r="R15" i="2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R130" i="2" s="1"/>
  <c r="R131" i="2" s="1"/>
  <c r="R132" i="2" s="1"/>
  <c r="R133" i="2" s="1"/>
  <c r="R134" i="2" s="1"/>
  <c r="R135" i="2" s="1"/>
  <c r="R136" i="2" s="1"/>
  <c r="R137" i="2" s="1"/>
  <c r="R138" i="2" s="1"/>
  <c r="R139" i="2" s="1"/>
  <c r="R140" i="2" s="1"/>
  <c r="R141" i="2" s="1"/>
  <c r="R142" i="2" s="1"/>
  <c r="R143" i="2" s="1"/>
  <c r="R144" i="2" s="1"/>
  <c r="R145" i="2" s="1"/>
  <c r="R146" i="2" s="1"/>
  <c r="R147" i="2" s="1"/>
  <c r="R148" i="2" s="1"/>
  <c r="R149" i="2" s="1"/>
  <c r="R150" i="2" s="1"/>
  <c r="R151" i="2" s="1"/>
  <c r="R152" i="2" s="1"/>
  <c r="R153" i="2" s="1"/>
  <c r="R154" i="2" s="1"/>
  <c r="R155" i="2" s="1"/>
  <c r="R156" i="2" s="1"/>
  <c r="R157" i="2" s="1"/>
  <c r="R158" i="2" s="1"/>
  <c r="R159" i="2" s="1"/>
  <c r="R160" i="2" s="1"/>
  <c r="R161" i="2" s="1"/>
  <c r="R162" i="2" s="1"/>
  <c r="R163" i="2" s="1"/>
  <c r="R164" i="2" s="1"/>
  <c r="R165" i="2" s="1"/>
  <c r="R166" i="2" s="1"/>
  <c r="R167" i="2" s="1"/>
  <c r="R168" i="2" s="1"/>
  <c r="R169" i="2" s="1"/>
  <c r="R170" i="2" s="1"/>
  <c r="R171" i="2" s="1"/>
  <c r="R172" i="2" s="1"/>
  <c r="R173" i="2" s="1"/>
  <c r="R174" i="2" s="1"/>
  <c r="R175" i="2" s="1"/>
  <c r="R176" i="2" s="1"/>
  <c r="R177" i="2" s="1"/>
  <c r="R178" i="2" s="1"/>
  <c r="R179" i="2" s="1"/>
  <c r="R180" i="2" s="1"/>
  <c r="R181" i="2" s="1"/>
  <c r="R182" i="2" s="1"/>
  <c r="R183" i="2" s="1"/>
  <c r="R184" i="2" s="1"/>
  <c r="R185" i="2" s="1"/>
  <c r="R186" i="2" s="1"/>
  <c r="R187" i="2" s="1"/>
  <c r="R188" i="2" s="1"/>
  <c r="R189" i="2" s="1"/>
  <c r="R190" i="2" s="1"/>
  <c r="R191" i="2" s="1"/>
  <c r="R192" i="2" s="1"/>
  <c r="R193" i="2" s="1"/>
  <c r="R194" i="2" s="1"/>
  <c r="R195" i="2" s="1"/>
  <c r="R196" i="2" s="1"/>
  <c r="R197" i="2" s="1"/>
  <c r="R198" i="2" s="1"/>
  <c r="R199" i="2" s="1"/>
  <c r="R200" i="2" s="1"/>
  <c r="R201" i="2" s="1"/>
  <c r="R202" i="2" s="1"/>
  <c r="R3" i="2"/>
  <c r="O2" i="4"/>
  <c r="T12" i="4" a="1"/>
  <c r="T12" i="4" l="1"/>
  <c r="A3" i="4"/>
  <c r="A4" i="4" s="1"/>
  <c r="A5" i="4" s="1"/>
  <c r="B2" i="4"/>
  <c r="A3" i="2"/>
  <c r="A4" i="2" s="1"/>
  <c r="B2" i="2"/>
  <c r="C23" i="1"/>
  <c r="D4" i="1"/>
  <c r="D5" i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3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" i="1"/>
  <c r="A4" i="1"/>
  <c r="A5" i="1" s="1"/>
  <c r="A3" i="1"/>
  <c r="B3" i="1" s="1"/>
  <c r="B2" i="1"/>
  <c r="V14" i="4" a="1"/>
  <c r="T14" i="4" a="1"/>
  <c r="I16" i="4" a="1"/>
  <c r="F16" i="4" a="1"/>
  <c r="F14" i="4" a="1"/>
  <c r="Q12" i="4" a="1"/>
  <c r="V4" i="4" a="1"/>
  <c r="V10" i="4" a="1"/>
  <c r="V5" i="4" a="1"/>
  <c r="V6" i="4" a="1"/>
  <c r="V12" i="4" a="1"/>
  <c r="V7" i="4" a="1"/>
  <c r="V8" i="4" a="1"/>
  <c r="V9" i="4" a="1"/>
  <c r="V3" i="4" a="1"/>
  <c r="AA2" i="4" a="1"/>
  <c r="M3" i="4" a="1"/>
  <c r="M9" i="4" a="1"/>
  <c r="M4" i="4" a="1"/>
  <c r="M10" i="4" a="1"/>
  <c r="M5" i="4" a="1"/>
  <c r="M11" i="4" a="1"/>
  <c r="M6" i="4" a="1"/>
  <c r="M12" i="4" a="1"/>
  <c r="M7" i="4" a="1"/>
  <c r="M8" i="4" a="1"/>
  <c r="M2" i="4" a="1"/>
  <c r="Q10" i="4" a="1"/>
  <c r="Q7" i="4" a="1"/>
  <c r="Q8" i="4" a="1"/>
  <c r="Q9" i="4" a="1"/>
  <c r="Q5" i="4" a="1"/>
  <c r="Q6" i="4" a="1"/>
  <c r="Q4" i="4" a="1"/>
  <c r="Q3" i="4" a="1"/>
  <c r="H19" i="2" a="1"/>
  <c r="H14" i="2" a="1"/>
  <c r="P2" i="2" a="1"/>
  <c r="P3" i="2" a="1"/>
  <c r="P5" i="2" a="1"/>
  <c r="K7" i="2" a="1"/>
  <c r="P4" i="2" a="1"/>
  <c r="V14" i="4" l="1"/>
  <c r="T14" i="4"/>
  <c r="I16" i="4"/>
  <c r="F16" i="4"/>
  <c r="F14" i="4"/>
  <c r="Q12" i="4"/>
  <c r="V9" i="4"/>
  <c r="V8" i="4"/>
  <c r="V7" i="4"/>
  <c r="V12" i="4"/>
  <c r="V6" i="4"/>
  <c r="V5" i="4"/>
  <c r="V10" i="4"/>
  <c r="V4" i="4"/>
  <c r="V3" i="4"/>
  <c r="AA2" i="4"/>
  <c r="M8" i="4"/>
  <c r="M7" i="4"/>
  <c r="M12" i="4"/>
  <c r="M6" i="4"/>
  <c r="M11" i="4"/>
  <c r="M5" i="4"/>
  <c r="M10" i="4"/>
  <c r="M4" i="4"/>
  <c r="M9" i="4"/>
  <c r="M3" i="4"/>
  <c r="M2" i="4"/>
  <c r="Q10" i="4"/>
  <c r="Q9" i="4"/>
  <c r="Q8" i="4"/>
  <c r="Q7" i="4"/>
  <c r="Q6" i="4"/>
  <c r="Q5" i="4"/>
  <c r="Q4" i="4"/>
  <c r="Q3" i="4"/>
  <c r="B3" i="4"/>
  <c r="A6" i="4"/>
  <c r="B5" i="4"/>
  <c r="B4" i="4"/>
  <c r="H19" i="2"/>
  <c r="K7" i="2"/>
  <c r="H14" i="2"/>
  <c r="P5" i="2"/>
  <c r="P4" i="2"/>
  <c r="P3" i="2"/>
  <c r="P2" i="2"/>
  <c r="A5" i="2"/>
  <c r="B4" i="2"/>
  <c r="B3" i="2"/>
  <c r="A6" i="1"/>
  <c r="B5" i="1"/>
  <c r="B4" i="1"/>
  <c r="A7" i="4" l="1"/>
  <c r="B6" i="4"/>
  <c r="A6" i="2"/>
  <c r="B5" i="2"/>
  <c r="A7" i="1"/>
  <c r="B6" i="1"/>
  <c r="A8" i="4" l="1"/>
  <c r="B7" i="4"/>
  <c r="A7" i="2"/>
  <c r="B6" i="2"/>
  <c r="A8" i="1"/>
  <c r="B7" i="1"/>
  <c r="A9" i="4" l="1"/>
  <c r="B8" i="4"/>
  <c r="A8" i="2"/>
  <c r="B7" i="2"/>
  <c r="A9" i="1"/>
  <c r="B8" i="1"/>
  <c r="A10" i="4" l="1"/>
  <c r="B9" i="4"/>
  <c r="B8" i="2"/>
  <c r="A9" i="2"/>
  <c r="B9" i="1"/>
  <c r="A10" i="1"/>
  <c r="A11" i="4" l="1"/>
  <c r="B10" i="4"/>
  <c r="A10" i="2"/>
  <c r="B9" i="2"/>
  <c r="A11" i="1"/>
  <c r="B10" i="1"/>
  <c r="A12" i="4" l="1"/>
  <c r="T3" i="4" s="1"/>
  <c r="B11" i="4"/>
  <c r="A11" i="2"/>
  <c r="B10" i="2"/>
  <c r="A12" i="1"/>
  <c r="B11" i="1"/>
  <c r="T5" i="4" l="1" a="1"/>
  <c r="T5" i="4" s="1"/>
  <c r="T4" i="4"/>
  <c r="A13" i="4"/>
  <c r="B12" i="4"/>
  <c r="A12" i="2"/>
  <c r="B11" i="2"/>
  <c r="A13" i="1"/>
  <c r="B12" i="1"/>
  <c r="T6" i="4" l="1" a="1"/>
  <c r="T6" i="4" s="1"/>
  <c r="T7" i="4" s="1"/>
  <c r="A14" i="4"/>
  <c r="B13" i="4"/>
  <c r="A13" i="2"/>
  <c r="B12" i="2"/>
  <c r="A14" i="1"/>
  <c r="B13" i="1"/>
  <c r="A15" i="4" l="1"/>
  <c r="B14" i="4"/>
  <c r="A14" i="2"/>
  <c r="B13" i="2"/>
  <c r="A15" i="1"/>
  <c r="B14" i="1"/>
  <c r="A16" i="4" l="1"/>
  <c r="B15" i="4"/>
  <c r="B14" i="2"/>
  <c r="A15" i="2"/>
  <c r="B15" i="1"/>
  <c r="A16" i="1"/>
  <c r="A17" i="4" l="1"/>
  <c r="B16" i="4"/>
  <c r="A16" i="2"/>
  <c r="B15" i="2"/>
  <c r="A17" i="1"/>
  <c r="B16" i="1"/>
  <c r="A18" i="4" l="1"/>
  <c r="B17" i="4"/>
  <c r="A17" i="2"/>
  <c r="B16" i="2"/>
  <c r="A18" i="1"/>
  <c r="B17" i="1"/>
  <c r="A19" i="4" l="1"/>
  <c r="B18" i="4"/>
  <c r="A18" i="2"/>
  <c r="B17" i="2"/>
  <c r="A19" i="1"/>
  <c r="B18" i="1"/>
  <c r="A20" i="4" l="1"/>
  <c r="B19" i="4"/>
  <c r="A19" i="2"/>
  <c r="B18" i="2"/>
  <c r="A20" i="1"/>
  <c r="B19" i="1"/>
  <c r="A21" i="4" l="1"/>
  <c r="B20" i="4"/>
  <c r="A20" i="2"/>
  <c r="B19" i="2"/>
  <c r="A21" i="1"/>
  <c r="B20" i="1"/>
  <c r="A22" i="4" l="1"/>
  <c r="B21" i="4"/>
  <c r="B20" i="2"/>
  <c r="A21" i="2"/>
  <c r="B21" i="1"/>
  <c r="B23" i="1" s="1"/>
  <c r="A22" i="1"/>
  <c r="B23" i="4" l="1"/>
  <c r="A22" i="2"/>
  <c r="B21" i="2"/>
  <c r="S2" i="2" a="1"/>
  <c r="E2" i="2" a="1"/>
  <c r="T4" i="2" l="1"/>
  <c r="T16" i="2"/>
  <c r="T28" i="2"/>
  <c r="T40" i="2"/>
  <c r="T52" i="2"/>
  <c r="T64" i="2"/>
  <c r="T76" i="2"/>
  <c r="T88" i="2"/>
  <c r="T100" i="2"/>
  <c r="T112" i="2"/>
  <c r="T124" i="2"/>
  <c r="T136" i="2"/>
  <c r="T148" i="2"/>
  <c r="T160" i="2"/>
  <c r="T172" i="2"/>
  <c r="T184" i="2"/>
  <c r="T196" i="2"/>
  <c r="T5" i="2"/>
  <c r="T17" i="2"/>
  <c r="T29" i="2"/>
  <c r="T41" i="2"/>
  <c r="T53" i="2"/>
  <c r="T65" i="2"/>
  <c r="T77" i="2"/>
  <c r="T89" i="2"/>
  <c r="T101" i="2"/>
  <c r="T113" i="2"/>
  <c r="T125" i="2"/>
  <c r="T137" i="2"/>
  <c r="T149" i="2"/>
  <c r="T161" i="2"/>
  <c r="T173" i="2"/>
  <c r="T185" i="2"/>
  <c r="T197" i="2"/>
  <c r="T10" i="2"/>
  <c r="T24" i="2"/>
  <c r="T38" i="2"/>
  <c r="T54" i="2"/>
  <c r="T68" i="2"/>
  <c r="T82" i="2"/>
  <c r="T96" i="2"/>
  <c r="T110" i="2"/>
  <c r="T126" i="2"/>
  <c r="T140" i="2"/>
  <c r="T154" i="2"/>
  <c r="T168" i="2"/>
  <c r="T182" i="2"/>
  <c r="T198" i="2"/>
  <c r="T11" i="2"/>
  <c r="T25" i="2"/>
  <c r="T39" i="2"/>
  <c r="T55" i="2"/>
  <c r="T69" i="2"/>
  <c r="T83" i="2"/>
  <c r="T97" i="2"/>
  <c r="T111" i="2"/>
  <c r="T127" i="2"/>
  <c r="T141" i="2"/>
  <c r="T155" i="2"/>
  <c r="T169" i="2"/>
  <c r="T183" i="2"/>
  <c r="T199" i="2"/>
  <c r="T12" i="2"/>
  <c r="T26" i="2"/>
  <c r="T42" i="2"/>
  <c r="T56" i="2"/>
  <c r="T70" i="2"/>
  <c r="T84" i="2"/>
  <c r="T98" i="2"/>
  <c r="T114" i="2"/>
  <c r="T21" i="2"/>
  <c r="T43" i="2"/>
  <c r="T60" i="2"/>
  <c r="T79" i="2"/>
  <c r="T99" i="2"/>
  <c r="T118" i="2"/>
  <c r="T134" i="2"/>
  <c r="T152" i="2"/>
  <c r="T170" i="2"/>
  <c r="T188" i="2"/>
  <c r="T3" i="2"/>
  <c r="T22" i="2"/>
  <c r="T44" i="2"/>
  <c r="T61" i="2"/>
  <c r="T80" i="2"/>
  <c r="T102" i="2"/>
  <c r="T119" i="2"/>
  <c r="T135" i="2"/>
  <c r="T153" i="2"/>
  <c r="T171" i="2"/>
  <c r="T189" i="2"/>
  <c r="T6" i="2"/>
  <c r="T23" i="2"/>
  <c r="T45" i="2"/>
  <c r="T62" i="2"/>
  <c r="T81" i="2"/>
  <c r="T103" i="2"/>
  <c r="T120" i="2"/>
  <c r="T138" i="2"/>
  <c r="T156" i="2"/>
  <c r="T174" i="2"/>
  <c r="T190" i="2"/>
  <c r="T7" i="2"/>
  <c r="T27" i="2"/>
  <c r="T46" i="2"/>
  <c r="T63" i="2"/>
  <c r="T85" i="2"/>
  <c r="T104" i="2"/>
  <c r="T121" i="2"/>
  <c r="T139" i="2"/>
  <c r="T157" i="2"/>
  <c r="T175" i="2"/>
  <c r="T191" i="2"/>
  <c r="T8" i="2"/>
  <c r="T30" i="2"/>
  <c r="T47" i="2"/>
  <c r="T66" i="2"/>
  <c r="T86" i="2"/>
  <c r="T105" i="2"/>
  <c r="T122" i="2"/>
  <c r="T142" i="2"/>
  <c r="T158" i="2"/>
  <c r="T176" i="2"/>
  <c r="T192" i="2"/>
  <c r="T9" i="2"/>
  <c r="T31" i="2"/>
  <c r="T48" i="2"/>
  <c r="T67" i="2"/>
  <c r="T87" i="2"/>
  <c r="T106" i="2"/>
  <c r="T123" i="2"/>
  <c r="T143" i="2"/>
  <c r="T159" i="2"/>
  <c r="T177" i="2"/>
  <c r="T193" i="2"/>
  <c r="T13" i="2"/>
  <c r="T32" i="2"/>
  <c r="T49" i="2"/>
  <c r="T71" i="2"/>
  <c r="T90" i="2"/>
  <c r="T107" i="2"/>
  <c r="T128" i="2"/>
  <c r="T144" i="2"/>
  <c r="T162" i="2"/>
  <c r="T178" i="2"/>
  <c r="T50" i="2"/>
  <c r="T93" i="2"/>
  <c r="T133" i="2"/>
  <c r="T180" i="2"/>
  <c r="T51" i="2"/>
  <c r="T94" i="2"/>
  <c r="T145" i="2"/>
  <c r="T181" i="2"/>
  <c r="T14" i="2"/>
  <c r="T57" i="2"/>
  <c r="T95" i="2"/>
  <c r="T146" i="2"/>
  <c r="T186" i="2"/>
  <c r="T15" i="2"/>
  <c r="T58" i="2"/>
  <c r="T108" i="2"/>
  <c r="T147" i="2"/>
  <c r="T187" i="2"/>
  <c r="T18" i="2"/>
  <c r="T59" i="2"/>
  <c r="T109" i="2"/>
  <c r="T150" i="2"/>
  <c r="T194" i="2"/>
  <c r="T19" i="2"/>
  <c r="T72" i="2"/>
  <c r="T115" i="2"/>
  <c r="T151" i="2"/>
  <c r="T195" i="2"/>
  <c r="T20" i="2"/>
  <c r="T73" i="2"/>
  <c r="T116" i="2"/>
  <c r="T163" i="2"/>
  <c r="T200" i="2"/>
  <c r="T33" i="2"/>
  <c r="T74" i="2"/>
  <c r="T117" i="2"/>
  <c r="T164" i="2"/>
  <c r="T201" i="2"/>
  <c r="T34" i="2"/>
  <c r="T75" i="2"/>
  <c r="T129" i="2"/>
  <c r="T165" i="2"/>
  <c r="T202" i="2"/>
  <c r="T35" i="2"/>
  <c r="T78" i="2"/>
  <c r="T130" i="2"/>
  <c r="T166" i="2"/>
  <c r="T36" i="2"/>
  <c r="T91" i="2"/>
  <c r="T131" i="2"/>
  <c r="T167" i="2"/>
  <c r="T37" i="2"/>
  <c r="T92" i="2"/>
  <c r="T132" i="2"/>
  <c r="T179" i="2"/>
  <c r="S2" i="2"/>
  <c r="T2" i="2" s="1"/>
  <c r="C22" i="4"/>
  <c r="C3" i="4"/>
  <c r="C2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F103" i="2"/>
  <c r="E2" i="2"/>
  <c r="B23" i="2"/>
  <c r="N4" i="2" a="1"/>
  <c r="N3" i="2" a="1"/>
  <c r="N2" i="2" a="1"/>
  <c r="K2" i="2" a="1"/>
  <c r="H2" i="2" a="1"/>
  <c r="O12" i="4" a="1"/>
  <c r="X2" i="4" a="1"/>
  <c r="K3" i="4" a="1"/>
  <c r="K7" i="4" a="1"/>
  <c r="K8" i="4" a="1"/>
  <c r="K11" i="4" a="1"/>
  <c r="F2" i="4" a="1"/>
  <c r="H2" i="2" l="1"/>
  <c r="K2" i="2"/>
  <c r="N2" i="2"/>
  <c r="N3" i="2"/>
  <c r="N4" i="2"/>
  <c r="U194" i="2"/>
  <c r="U95" i="2"/>
  <c r="U162" i="2"/>
  <c r="U143" i="2"/>
  <c r="U122" i="2"/>
  <c r="U21" i="2"/>
  <c r="U155" i="2"/>
  <c r="T203" i="2"/>
  <c r="U104" i="2" s="1"/>
  <c r="U2" i="2"/>
  <c r="U35" i="2"/>
  <c r="U163" i="2"/>
  <c r="U59" i="2"/>
  <c r="U181" i="2"/>
  <c r="U100" i="2"/>
  <c r="U179" i="2"/>
  <c r="U67" i="2"/>
  <c r="U47" i="2"/>
  <c r="U71" i="2"/>
  <c r="U48" i="2"/>
  <c r="U30" i="2"/>
  <c r="U126" i="2"/>
  <c r="U161" i="2"/>
  <c r="U171" i="2"/>
  <c r="U152" i="2"/>
  <c r="U56" i="2"/>
  <c r="U83" i="2"/>
  <c r="U110" i="2"/>
  <c r="U196" i="2"/>
  <c r="U52" i="2"/>
  <c r="U167" i="2"/>
  <c r="U34" i="2"/>
  <c r="U151" i="2"/>
  <c r="U125" i="2"/>
  <c r="U184" i="2"/>
  <c r="U40" i="2"/>
  <c r="U193" i="2"/>
  <c r="U176" i="2"/>
  <c r="U186" i="2"/>
  <c r="U50" i="2"/>
  <c r="U177" i="2"/>
  <c r="U158" i="2"/>
  <c r="U25" i="2"/>
  <c r="U121" i="2"/>
  <c r="U103" i="2"/>
  <c r="U80" i="2"/>
  <c r="U60" i="2"/>
  <c r="U183" i="2"/>
  <c r="O12" i="4"/>
  <c r="K3" i="4"/>
  <c r="K6" i="4"/>
  <c r="K5" i="4"/>
  <c r="X2" i="4"/>
  <c r="K11" i="4"/>
  <c r="K12" i="4" s="1"/>
  <c r="K9" i="4" s="1"/>
  <c r="K10" i="4" s="1"/>
  <c r="K8" i="4"/>
  <c r="K7" i="4"/>
  <c r="D2" i="4"/>
  <c r="D3" i="4" s="1"/>
  <c r="D4" i="4" s="1"/>
  <c r="D5" i="4" s="1"/>
  <c r="D6" i="4" s="1"/>
  <c r="D7" i="4" s="1"/>
  <c r="D8" i="4" s="1"/>
  <c r="D9" i="4" s="1"/>
  <c r="D10" i="4" s="1"/>
  <c r="K2" i="4"/>
  <c r="K4" i="4"/>
  <c r="F2" i="4"/>
  <c r="C23" i="4"/>
  <c r="C22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N5" i="2" a="1"/>
  <c r="U72" i="2" l="1"/>
  <c r="U153" i="2"/>
  <c r="U94" i="2"/>
  <c r="U10" i="2"/>
  <c r="U11" i="2"/>
  <c r="U157" i="2"/>
  <c r="U149" i="2"/>
  <c r="U27" i="2"/>
  <c r="U182" i="2"/>
  <c r="U6" i="2"/>
  <c r="U65" i="2"/>
  <c r="U44" i="2"/>
  <c r="U74" i="2"/>
  <c r="U117" i="2"/>
  <c r="U164" i="2"/>
  <c r="U82" i="2"/>
  <c r="U174" i="2"/>
  <c r="U190" i="2"/>
  <c r="U187" i="2"/>
  <c r="U41" i="2"/>
  <c r="U114" i="2"/>
  <c r="U150" i="2"/>
  <c r="U36" i="2"/>
  <c r="U91" i="2"/>
  <c r="U55" i="2"/>
  <c r="U191" i="2"/>
  <c r="U20" i="2"/>
  <c r="U73" i="2"/>
  <c r="U185" i="2"/>
  <c r="U22" i="2"/>
  <c r="U33" i="2"/>
  <c r="U16" i="2"/>
  <c r="U12" i="2"/>
  <c r="U26" i="2"/>
  <c r="U9" i="2"/>
  <c r="U129" i="2"/>
  <c r="U165" i="2"/>
  <c r="U154" i="2"/>
  <c r="U45" i="2"/>
  <c r="U130" i="2"/>
  <c r="U160" i="2"/>
  <c r="U99" i="2"/>
  <c r="U118" i="2"/>
  <c r="U32" i="2"/>
  <c r="U92" i="2"/>
  <c r="U111" i="2"/>
  <c r="U127" i="2"/>
  <c r="U63" i="2"/>
  <c r="U136" i="2"/>
  <c r="U101" i="2"/>
  <c r="U119" i="2"/>
  <c r="U133" i="2"/>
  <c r="U180" i="2"/>
  <c r="U76" i="2"/>
  <c r="U84" i="2"/>
  <c r="U98" i="2"/>
  <c r="U86" i="2"/>
  <c r="U77" i="2"/>
  <c r="U38" i="2"/>
  <c r="U54" i="2"/>
  <c r="U138" i="2"/>
  <c r="U58" i="2"/>
  <c r="U108" i="2"/>
  <c r="U17" i="2"/>
  <c r="U188" i="2"/>
  <c r="U107" i="2"/>
  <c r="U106" i="2"/>
  <c r="U24" i="2"/>
  <c r="N5" i="2"/>
  <c r="U128" i="2"/>
  <c r="U62" i="2"/>
  <c r="U198" i="2"/>
  <c r="U166" i="2"/>
  <c r="U142" i="2"/>
  <c r="U199" i="2"/>
  <c r="U28" i="2"/>
  <c r="U93" i="2"/>
  <c r="U135" i="2"/>
  <c r="U137" i="2"/>
  <c r="U195" i="2"/>
  <c r="U8" i="2"/>
  <c r="U97" i="2"/>
  <c r="U132" i="2"/>
  <c r="U90" i="2"/>
  <c r="U3" i="2"/>
  <c r="U112" i="2"/>
  <c r="U14" i="2"/>
  <c r="U85" i="2"/>
  <c r="U169" i="2"/>
  <c r="U159" i="2"/>
  <c r="U79" i="2"/>
  <c r="U172" i="2"/>
  <c r="U15" i="2"/>
  <c r="U156" i="2"/>
  <c r="U96" i="2"/>
  <c r="U75" i="2"/>
  <c r="U31" i="2"/>
  <c r="U70" i="2"/>
  <c r="U88" i="2"/>
  <c r="U145" i="2"/>
  <c r="U23" i="2"/>
  <c r="U53" i="2"/>
  <c r="U109" i="2"/>
  <c r="U105" i="2"/>
  <c r="U43" i="2"/>
  <c r="U4" i="2"/>
  <c r="U178" i="2"/>
  <c r="U102" i="2"/>
  <c r="U113" i="2"/>
  <c r="U115" i="2"/>
  <c r="U175" i="2"/>
  <c r="U69" i="2"/>
  <c r="U37" i="2"/>
  <c r="U49" i="2"/>
  <c r="U170" i="2"/>
  <c r="U29" i="2"/>
  <c r="U18" i="2"/>
  <c r="U46" i="2"/>
  <c r="U197" i="2"/>
  <c r="U200" i="2"/>
  <c r="U123" i="2"/>
  <c r="U61" i="2"/>
  <c r="U148" i="2"/>
  <c r="U146" i="2"/>
  <c r="U120" i="2"/>
  <c r="U68" i="2"/>
  <c r="U201" i="2"/>
  <c r="U192" i="2"/>
  <c r="U42" i="2"/>
  <c r="U64" i="2"/>
  <c r="U51" i="2"/>
  <c r="U189" i="2"/>
  <c r="U173" i="2"/>
  <c r="U116" i="2"/>
  <c r="U66" i="2"/>
  <c r="U168" i="2"/>
  <c r="U78" i="2"/>
  <c r="U144" i="2"/>
  <c r="U81" i="2"/>
  <c r="U89" i="2"/>
  <c r="U19" i="2"/>
  <c r="U139" i="2"/>
  <c r="U39" i="2"/>
  <c r="U131" i="2"/>
  <c r="U13" i="2"/>
  <c r="U134" i="2"/>
  <c r="U5" i="2"/>
  <c r="U147" i="2"/>
  <c r="U7" i="2"/>
  <c r="U140" i="2"/>
  <c r="U202" i="2"/>
  <c r="U87" i="2"/>
  <c r="U141" i="2"/>
  <c r="U124" i="2"/>
  <c r="U57" i="2"/>
  <c r="D11" i="4"/>
  <c r="T8" i="4" a="1"/>
  <c r="T8" i="4" s="1"/>
  <c r="C23" i="2"/>
  <c r="W2" i="2" a="1"/>
  <c r="W2" i="2" l="1"/>
  <c r="U203" i="2"/>
  <c r="D12" i="4"/>
  <c r="T9" i="4" a="1"/>
  <c r="T9" i="4" s="1"/>
  <c r="T10" i="4" s="1"/>
  <c r="D13" i="4" l="1"/>
  <c r="D14" i="4" s="1"/>
  <c r="D15" i="4" s="1"/>
  <c r="D16" i="4" s="1"/>
  <c r="D17" i="4" s="1"/>
  <c r="D18" i="4" s="1"/>
  <c r="D19" i="4" s="1"/>
  <c r="D20" i="4" s="1"/>
  <c r="D21" i="4" s="1"/>
  <c r="D22" i="4" s="1"/>
  <c r="O3" i="4"/>
  <c r="O5" i="4" l="1" a="1"/>
  <c r="O5" i="4" s="1"/>
  <c r="O8" i="4" a="1"/>
  <c r="O8" i="4" s="1"/>
  <c r="O4" i="4"/>
  <c r="O6" i="4" l="1" a="1"/>
  <c r="O6" i="4" s="1"/>
  <c r="O7" i="4" s="1"/>
  <c r="O9" i="4" a="1"/>
  <c r="O9" i="4" s="1"/>
  <c r="O10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<sst xmlns="http://schemas.openxmlformats.org/spreadsheetml/2006/main" count="41" uniqueCount="24">
  <si>
    <t>p</t>
  </si>
  <si>
    <t>f(p)</t>
  </si>
  <si>
    <t>l(p)</t>
  </si>
  <si>
    <t>F(p)</t>
  </si>
  <si>
    <t>mean</t>
  </si>
  <si>
    <t>median</t>
  </si>
  <si>
    <t>mode</t>
  </si>
  <si>
    <t>hdi lower</t>
  </si>
  <si>
    <t>hdi upper</t>
  </si>
  <si>
    <t>ci lower</t>
  </si>
  <si>
    <t>ci upper</t>
  </si>
  <si>
    <t>BF01</t>
  </si>
  <si>
    <t>BF10</t>
  </si>
  <si>
    <t>P(H0|X)</t>
  </si>
  <si>
    <t>P(H1|X)</t>
  </si>
  <si>
    <t>interp</t>
  </si>
  <si>
    <t>α</t>
  </si>
  <si>
    <r>
      <t>F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scheme val="minor"/>
      </rPr>
      <t>(α)</t>
    </r>
  </si>
  <si>
    <t>Real Statistics Using Excel</t>
  </si>
  <si>
    <t>Updated</t>
  </si>
  <si>
    <t>Copyright © 2013 - 2025 Charles Zaiontz</t>
  </si>
  <si>
    <t>spline</t>
  </si>
  <si>
    <t>modified</t>
  </si>
  <si>
    <t>Bayesian analysis using grids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</si>
</sst>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15" fontId="0" fillId="0" borderId="0" xfId="0" applyNumberFormat="1"/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Coarse Grid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Short!$C$2:$C$22</c:f>
              <c:numCache>
                <c:formatCode>General</c:formatCode>
                <c:ptCount val="21"/>
                <c:pt idx="0">
                  <c:v>0</c:v>
                </c:pt>
                <c:pt idx="1">
                  <c:v>9.8992582901422175E-5</c:v>
                </c:pt>
                <c:pt idx="2">
                  <c:v>3.4953492443455018E-3</c:v>
                </c:pt>
                <c:pt idx="3">
                  <c:v>2.1231403736623269E-2</c:v>
                </c:pt>
                <c:pt idx="4">
                  <c:v>6.1234024363436765E-2</c:v>
                </c:pt>
                <c:pt idx="5">
                  <c:v>0.11485156598136427</c:v>
                </c:pt>
                <c:pt idx="6">
                  <c:v>0.16055688741005852</c:v>
                </c:pt>
                <c:pt idx="7">
                  <c:v>0.17917530851383151</c:v>
                </c:pt>
                <c:pt idx="8">
                  <c:v>0.16551855032210891</c:v>
                </c:pt>
                <c:pt idx="9">
                  <c:v>0.12885095414143083</c:v>
                </c:pt>
                <c:pt idx="10">
                  <c:v>8.4979279673431662E-2</c:v>
                </c:pt>
                <c:pt idx="11">
                  <c:v>4.7242922993942005E-2</c:v>
                </c:pt>
                <c:pt idx="12">
                  <c:v>2.1796681523899162E-2</c:v>
                </c:pt>
                <c:pt idx="13">
                  <c:v>8.1105741562376883E-3</c:v>
                </c:pt>
                <c:pt idx="14">
                  <c:v>2.3213734539563394E-3</c:v>
                </c:pt>
                <c:pt idx="15">
                  <c:v>4.7264018922371962E-4</c:v>
                </c:pt>
                <c:pt idx="16">
                  <c:v>5.9798851917418248E-5</c:v>
                </c:pt>
                <c:pt idx="17">
                  <c:v>3.633627265280508E-6</c:v>
                </c:pt>
                <c:pt idx="18">
                  <c:v>5.9194046374119976E-8</c:v>
                </c:pt>
                <c:pt idx="19">
                  <c:v>3.9979250789817453E-11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1-454F-9C93-D30096C3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4165008"/>
        <c:axId val="2104165968"/>
      </c:lineChart>
      <c:catAx>
        <c:axId val="21041650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4165968"/>
        <c:crosses val="autoZero"/>
        <c:auto val="1"/>
        <c:lblAlgn val="ctr"/>
        <c:lblOffset val="100"/>
        <c:noMultiLvlLbl val="0"/>
      </c:catAx>
      <c:valAx>
        <c:axId val="210416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4165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Smoother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Longer!$F$2:$F$102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3.8228069693221785E-6</c:v>
                </c:pt>
                <c:pt idx="5">
                  <c:v>1.9798407214629989E-5</c:v>
                </c:pt>
                <c:pt idx="6">
                  <c:v>4.9060373377464663E-5</c:v>
                </c:pt>
                <c:pt idx="7">
                  <c:v>1.099768598359331E-4</c:v>
                </c:pt>
                <c:pt idx="8">
                  <c:v>2.2418912121701745E-4</c:v>
                </c:pt>
                <c:pt idx="9">
                  <c:v>4.1333841214769983E-4</c:v>
                </c:pt>
                <c:pt idx="10">
                  <c:v>6.9906598725496269E-4</c:v>
                </c:pt>
                <c:pt idx="11">
                  <c:v>1.1023125831959898E-3</c:v>
                </c:pt>
                <c:pt idx="12">
                  <c:v>1.6412168647487724E-3</c:v>
                </c:pt>
                <c:pt idx="13">
                  <c:v>2.333216978721504E-3</c:v>
                </c:pt>
                <c:pt idx="14">
                  <c:v>3.1957510719223784E-3</c:v>
                </c:pt>
                <c:pt idx="15">
                  <c:v>4.2462572911595893E-3</c:v>
                </c:pt>
                <c:pt idx="16">
                  <c:v>5.4967180376892929E-3</c:v>
                </c:pt>
                <c:pt idx="17">
                  <c:v>6.9372927305595064E-3</c:v>
                </c:pt>
                <c:pt idx="18">
                  <c:v>8.5526850432662109E-3</c:v>
                </c:pt>
                <c:pt idx="19">
                  <c:v>1.0327598649305391E-2</c:v>
                </c:pt>
                <c:pt idx="20">
                  <c:v>1.2246737222173024E-2</c:v>
                </c:pt>
                <c:pt idx="21">
                  <c:v>1.4290802460553354E-2</c:v>
                </c:pt>
                <c:pt idx="22">
                  <c:v>1.6424488163883685E-2</c:v>
                </c:pt>
                <c:pt idx="23">
                  <c:v>1.8608486156789592E-2</c:v>
                </c:pt>
                <c:pt idx="24">
                  <c:v>2.0803488263896636E-2</c:v>
                </c:pt>
                <c:pt idx="25">
                  <c:v>2.2970186309830373E-2</c:v>
                </c:pt>
                <c:pt idx="26">
                  <c:v>2.507013508415367E-2</c:v>
                </c:pt>
                <c:pt idx="27">
                  <c:v>2.7068341236178458E-2</c:v>
                </c:pt>
                <c:pt idx="28">
                  <c:v>2.8930674380153953E-2</c:v>
                </c:pt>
                <c:pt idx="29">
                  <c:v>3.0623004130329375E-2</c:v>
                </c:pt>
                <c:pt idx="30">
                  <c:v>3.2111200100953946E-2</c:v>
                </c:pt>
                <c:pt idx="31">
                  <c:v>3.3365445938219239E-2</c:v>
                </c:pt>
                <c:pt idx="32">
                  <c:v>3.4373181416086238E-2</c:v>
                </c:pt>
                <c:pt idx="33">
                  <c:v>3.5126160340458304E-2</c:v>
                </c:pt>
                <c:pt idx="34">
                  <c:v>3.5616136517238772E-2</c:v>
                </c:pt>
                <c:pt idx="35">
                  <c:v>3.5834863752331012E-2</c:v>
                </c:pt>
                <c:pt idx="36">
                  <c:v>3.5778354877179966E-2</c:v>
                </c:pt>
                <c:pt idx="37">
                  <c:v>3.545965882539702E-2</c:v>
                </c:pt>
                <c:pt idx="38">
                  <c:v>3.4896083556135146E-2</c:v>
                </c:pt>
                <c:pt idx="39">
                  <c:v>3.4104937028547319E-2</c:v>
                </c:pt>
                <c:pt idx="40">
                  <c:v>3.3103527201786526E-2</c:v>
                </c:pt>
                <c:pt idx="41">
                  <c:v>3.1910935965603883E-2</c:v>
                </c:pt>
                <c:pt idx="42">
                  <c:v>3.0553340932143118E-2</c:v>
                </c:pt>
                <c:pt idx="43">
                  <c:v>2.905869364414608E-2</c:v>
                </c:pt>
                <c:pt idx="44">
                  <c:v>2.7454945644354644E-2</c:v>
                </c:pt>
                <c:pt idx="45">
                  <c:v>2.5770048475510662E-2</c:v>
                </c:pt>
                <c:pt idx="46">
                  <c:v>2.4031066744030164E-2</c:v>
                </c:pt>
                <c:pt idx="47">
                  <c:v>2.2261517311025807E-2</c:v>
                </c:pt>
                <c:pt idx="48">
                  <c:v>2.0484030101284436E-2</c:v>
                </c:pt>
                <c:pt idx="49">
                  <c:v>1.872123503959288E-2</c:v>
                </c:pt>
                <c:pt idx="50">
                  <c:v>1.6995762050737984E-2</c:v>
                </c:pt>
                <c:pt idx="51">
                  <c:v>1.5328067114217747E-2</c:v>
                </c:pt>
                <c:pt idx="52">
                  <c:v>1.3729910428375004E-2</c:v>
                </c:pt>
                <c:pt idx="53">
                  <c:v>1.2210878246263764E-2</c:v>
                </c:pt>
                <c:pt idx="54">
                  <c:v>1.0780556820938045E-2</c:v>
                </c:pt>
                <c:pt idx="55">
                  <c:v>9.44853240545185E-3</c:v>
                </c:pt>
                <c:pt idx="56">
                  <c:v>8.2224786759919968E-3</c:v>
                </c:pt>
                <c:pt idx="57">
                  <c:v>7.102419001276462E-3</c:v>
                </c:pt>
                <c:pt idx="58">
                  <c:v>6.0864641731560257E-3</c:v>
                </c:pt>
                <c:pt idx="59">
                  <c:v>5.1727249834814673E-3</c:v>
                </c:pt>
                <c:pt idx="60">
                  <c:v>4.359312224103561E-3</c:v>
                </c:pt>
                <c:pt idx="61">
                  <c:v>3.6434653530679263E-3</c:v>
                </c:pt>
                <c:pt idx="62">
                  <c:v>3.0189384931995317E-3</c:v>
                </c:pt>
                <c:pt idx="63">
                  <c:v>2.4786144335181893E-3</c:v>
                </c:pt>
                <c:pt idx="64">
                  <c:v>2.0153759630437084E-3</c:v>
                </c:pt>
                <c:pt idx="65">
                  <c:v>1.6221058707958987E-3</c:v>
                </c:pt>
                <c:pt idx="66">
                  <c:v>1.2917516932147253E-3</c:v>
                </c:pt>
                <c:pt idx="67">
                  <c:v>1.0175199564207683E-3</c:v>
                </c:pt>
                <c:pt idx="68">
                  <c:v>7.9268193395476427E-4</c:v>
                </c:pt>
                <c:pt idx="69">
                  <c:v>6.1050889935744827E-4</c:v>
                </c:pt>
                <c:pt idx="70">
                  <c:v>4.6427212616955593E-4</c:v>
                </c:pt>
                <c:pt idx="71">
                  <c:v>3.4770609401487182E-4</c:v>
                </c:pt>
                <c:pt idx="72">
                  <c:v>2.5639810684937621E-4</c:v>
                </c:pt>
                <c:pt idx="73">
                  <c:v>1.8639867471209834E-4</c:v>
                </c:pt>
                <c:pt idx="74">
                  <c:v>1.3375830764206746E-4</c:v>
                </c:pt>
                <c:pt idx="75">
                  <c:v>9.4527515678312821E-5</c:v>
                </c:pt>
                <c:pt idx="76">
                  <c:v>6.5162206223854234E-5</c:v>
                </c:pt>
                <c:pt idx="77">
                  <c:v>4.3739876137673827E-5</c:v>
                </c:pt>
                <c:pt idx="78">
                  <c:v>2.8743419642744245E-5</c:v>
                </c:pt>
                <c:pt idx="79">
                  <c:v>1.8655730962038114E-5</c:v>
                </c:pt>
                <c:pt idx="80">
                  <c:v>1.1959704318528059E-5</c:v>
                </c:pt>
                <c:pt idx="81">
                  <c:v>7.3340013109924493E-6</c:v>
                </c:pt>
                <c:pt idx="82">
                  <c:v>4.2403530414324301E-6</c:v>
                </c:pt>
                <c:pt idx="83">
                  <c:v>2.33625798765484E-6</c:v>
                </c:pt>
                <c:pt idx="84">
                  <c:v>1.2792146274665118E-6</c:v>
                </c:pt>
                <c:pt idx="85">
                  <c:v>7.2672143867428038E-7</c:v>
                </c:pt>
                <c:pt idx="86">
                  <c:v>3.8801197072485945E-7</c:v>
                </c:pt>
                <c:pt idx="87">
                  <c:v>1.7926005962445329E-7</c:v>
                </c:pt>
                <c:pt idx="88">
                  <c:v>6.837461301913466E-8</c:v>
                </c:pt>
                <c:pt idx="89">
                  <c:v>2.3264538554975893E-8</c:v>
                </c:pt>
                <c:pt idx="90">
                  <c:v>1.1838743878049322E-8</c:v>
                </c:pt>
                <c:pt idx="91">
                  <c:v>7.311914721560263E-9</c:v>
                </c:pt>
                <c:pt idx="92">
                  <c:v>4.1218491672433214E-9</c:v>
                </c:pt>
                <c:pt idx="93">
                  <c:v>2.0121233839649191E-9</c:v>
                </c:pt>
                <c:pt idx="94">
                  <c:v>7.2631354059147632E-10</c:v>
                </c:pt>
                <c:pt idx="95">
                  <c:v>7.9958059894155719E-12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1.1440821778853728E-23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B-4171-BB04-8CF52F46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23392"/>
        <c:axId val="132324832"/>
      </c:lineChart>
      <c:catAx>
        <c:axId val="132323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24832"/>
        <c:crosses val="autoZero"/>
        <c:auto val="1"/>
        <c:lblAlgn val="ctr"/>
        <c:lblOffset val="100"/>
        <c:noMultiLvlLbl val="0"/>
      </c:catAx>
      <c:valAx>
        <c:axId val="13232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2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Smoother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Longer!$U$2:$U$202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1.9114039212044053E-6</c:v>
                </c:pt>
                <c:pt idx="9">
                  <c:v>5.3420585721929288E-6</c:v>
                </c:pt>
                <c:pt idx="10">
                  <c:v>9.899205868183091E-6</c:v>
                </c:pt>
                <c:pt idx="11">
                  <c:v>1.5912580470895457E-5</c:v>
                </c:pt>
                <c:pt idx="12">
                  <c:v>2.4530192291154351E-5</c:v>
                </c:pt>
                <c:pt idx="13">
                  <c:v>3.7104620052060039E-5</c:v>
                </c:pt>
                <c:pt idx="14">
                  <c:v>5.4988442476712825E-5</c:v>
                </c:pt>
                <c:pt idx="15">
                  <c:v>7.9534238288212988E-5</c:v>
                </c:pt>
                <c:pt idx="16">
                  <c:v>1.1209458620966074E-4</c:v>
                </c:pt>
                <c:pt idx="17">
                  <c:v>1.5402206496415642E-4</c:v>
                </c:pt>
                <c:pt idx="18">
                  <c:v>2.0666925327480026E-4</c:v>
                </c:pt>
                <c:pt idx="19">
                  <c:v>2.7138872986469257E-4</c:v>
                </c:pt>
                <c:pt idx="20">
                  <c:v>3.4953307345693348E-4</c:v>
                </c:pt>
                <c:pt idx="21">
                  <c:v>4.4241108039151157E-4</c:v>
                </c:pt>
                <c:pt idx="22">
                  <c:v>5.511564174759682E-4</c:v>
                </c:pt>
                <c:pt idx="23">
                  <c:v>6.7685896913473277E-4</c:v>
                </c:pt>
                <c:pt idx="24">
                  <c:v>8.2060861979223502E-4</c:v>
                </c:pt>
                <c:pt idx="25">
                  <c:v>9.8349525387290341E-4</c:v>
                </c:pt>
                <c:pt idx="26">
                  <c:v>1.1666087558011692E-3</c:v>
                </c:pt>
                <c:pt idx="27">
                  <c:v>1.3710390100014611E-3</c:v>
                </c:pt>
                <c:pt idx="28">
                  <c:v>1.5978759008982086E-3</c:v>
                </c:pt>
                <c:pt idx="29">
                  <c:v>1.8482093129158401E-3</c:v>
                </c:pt>
                <c:pt idx="30">
                  <c:v>2.1231291304787876E-3</c:v>
                </c:pt>
                <c:pt idx="31">
                  <c:v>2.4233842538365995E-3</c:v>
                </c:pt>
                <c:pt idx="32">
                  <c:v>2.7483596465393101E-3</c:v>
                </c:pt>
                <c:pt idx="33">
                  <c:v>3.0970992879620724E-3</c:v>
                </c:pt>
                <c:pt idx="34">
                  <c:v>3.4686471574800434E-3</c:v>
                </c:pt>
                <c:pt idx="35">
                  <c:v>3.8620472344683752E-3</c:v>
                </c:pt>
                <c:pt idx="36">
                  <c:v>4.2763434983022234E-3</c:v>
                </c:pt>
                <c:pt idx="37">
                  <c:v>4.7105799283567408E-3</c:v>
                </c:pt>
                <c:pt idx="38">
                  <c:v>5.1638005040070857E-3</c:v>
                </c:pt>
                <c:pt idx="39">
                  <c:v>5.6350492046284076E-3</c:v>
                </c:pt>
                <c:pt idx="40">
                  <c:v>6.1233700095958627E-3</c:v>
                </c:pt>
                <c:pt idx="41">
                  <c:v>6.6275567748017477E-3</c:v>
                </c:pt>
                <c:pt idx="42">
                  <c:v>7.1454028622069217E-3</c:v>
                </c:pt>
                <c:pt idx="43">
                  <c:v>7.6744515102893851E-3</c:v>
                </c:pt>
                <c:pt idx="44">
                  <c:v>8.2122459575271409E-3</c:v>
                </c:pt>
                <c:pt idx="45">
                  <c:v>8.7563294423981895E-3</c:v>
                </c:pt>
                <c:pt idx="46">
                  <c:v>9.3042452033805286E-3</c:v>
                </c:pt>
                <c:pt idx="47">
                  <c:v>9.8535364789521639E-3</c:v>
                </c:pt>
                <c:pt idx="48">
                  <c:v>1.0401746507591098E-2</c:v>
                </c:pt>
                <c:pt idx="49">
                  <c:v>1.0946418527775321E-2</c:v>
                </c:pt>
                <c:pt idx="50">
                  <c:v>1.1485095777982846E-2</c:v>
                </c:pt>
                <c:pt idx="51">
                  <c:v>1.2015375432012566E-2</c:v>
                </c:pt>
                <c:pt idx="52">
                  <c:v>1.2535070404946976E-2</c:v>
                </c:pt>
                <c:pt idx="53">
                  <c:v>1.304204754718946E-2</c:v>
                </c:pt>
                <c:pt idx="54">
                  <c:v>1.3534173709143409E-2</c:v>
                </c:pt>
                <c:pt idx="55">
                  <c:v>1.4009315741212211E-2</c:v>
                </c:pt>
                <c:pt idx="56">
                  <c:v>1.4465340493799253E-2</c:v>
                </c:pt>
                <c:pt idx="57">
                  <c:v>1.4900114817307925E-2</c:v>
                </c:pt>
                <c:pt idx="58">
                  <c:v>1.5311505562141621E-2</c:v>
                </c:pt>
                <c:pt idx="59">
                  <c:v>1.5697379578703721E-2</c:v>
                </c:pt>
                <c:pt idx="60">
                  <c:v>1.6055603717397615E-2</c:v>
                </c:pt>
                <c:pt idx="61">
                  <c:v>1.6384314455684671E-2</c:v>
                </c:pt>
                <c:pt idx="62">
                  <c:v>1.6682726779258163E-2</c:v>
                </c:pt>
                <c:pt idx="63">
                  <c:v>1.6950325300869342E-2</c:v>
                </c:pt>
                <c:pt idx="64">
                  <c:v>1.7186594633269454E-2</c:v>
                </c:pt>
                <c:pt idx="65">
                  <c:v>1.7391019389209755E-2</c:v>
                </c:pt>
                <c:pt idx="66">
                  <c:v>1.7563084181441497E-2</c:v>
                </c:pt>
                <c:pt idx="67">
                  <c:v>1.7702273622715925E-2</c:v>
                </c:pt>
                <c:pt idx="68">
                  <c:v>1.780807232578429E-2</c:v>
                </c:pt>
                <c:pt idx="69">
                  <c:v>1.7879964903397848E-2</c:v>
                </c:pt>
                <c:pt idx="70">
                  <c:v>1.7917435968307843E-2</c:v>
                </c:pt>
                <c:pt idx="71">
                  <c:v>1.7920236322422678E-2</c:v>
                </c:pt>
                <c:pt idx="72">
                  <c:v>1.7889181524279325E-2</c:v>
                </c:pt>
                <c:pt idx="73">
                  <c:v>1.78253533215719E-2</c:v>
                </c:pt>
                <c:pt idx="74">
                  <c:v>1.772983346199453E-2</c:v>
                </c:pt>
                <c:pt idx="75">
                  <c:v>1.7603703693241331E-2</c:v>
                </c:pt>
                <c:pt idx="76">
                  <c:v>1.7448045763006424E-2</c:v>
                </c:pt>
                <c:pt idx="77">
                  <c:v>1.7263941418983929E-2</c:v>
                </c:pt>
                <c:pt idx="78">
                  <c:v>1.7052472408867973E-2</c:v>
                </c:pt>
                <c:pt idx="79">
                  <c:v>1.6814720480352669E-2</c:v>
                </c:pt>
                <c:pt idx="80">
                  <c:v>1.6551767381132135E-2</c:v>
                </c:pt>
                <c:pt idx="81">
                  <c:v>1.6264805729588206E-2</c:v>
                </c:pt>
                <c:pt idx="82">
                  <c:v>1.5955471626853523E-2</c:v>
                </c:pt>
                <c:pt idx="83">
                  <c:v>1.5625512044748446E-2</c:v>
                </c:pt>
                <c:pt idx="84">
                  <c:v>1.527667395509333E-2</c:v>
                </c:pt>
                <c:pt idx="85">
                  <c:v>1.4910704329708526E-2</c:v>
                </c:pt>
                <c:pt idx="86">
                  <c:v>1.4529350140414397E-2</c:v>
                </c:pt>
                <c:pt idx="87">
                  <c:v>1.4134358359031292E-2</c:v>
                </c:pt>
                <c:pt idx="88">
                  <c:v>1.3727475957379569E-2</c:v>
                </c:pt>
                <c:pt idx="89">
                  <c:v>1.3310449907279582E-2</c:v>
                </c:pt>
                <c:pt idx="90">
                  <c:v>1.2885027180551678E-2</c:v>
                </c:pt>
                <c:pt idx="91">
                  <c:v>1.2452899315483204E-2</c:v>
                </c:pt>
                <c:pt idx="92">
                  <c:v>1.2015536116229377E-2</c:v>
                </c:pt>
                <c:pt idx="93">
                  <c:v>1.1574351953412406E-2</c:v>
                </c:pt>
                <c:pt idx="94">
                  <c:v>1.1130761197654486E-2</c:v>
                </c:pt>
                <c:pt idx="95">
                  <c:v>1.0686178219577831E-2</c:v>
                </c:pt>
                <c:pt idx="96">
                  <c:v>1.0242017389804639E-2</c:v>
                </c:pt>
                <c:pt idx="97">
                  <c:v>9.7996930789571151E-3</c:v>
                </c:pt>
                <c:pt idx="98">
                  <c:v>9.3606196576574603E-3</c:v>
                </c:pt>
                <c:pt idx="99">
                  <c:v>8.9262114965278794E-3</c:v>
                </c:pt>
                <c:pt idx="100">
                  <c:v>8.4978829661905772E-3</c:v>
                </c:pt>
                <c:pt idx="101">
                  <c:v>8.076912565656175E-3</c:v>
                </c:pt>
                <c:pt idx="102">
                  <c:v>7.6640353074889644E-3</c:v>
                </c:pt>
                <c:pt idx="103">
                  <c:v>7.2598503326416607E-3</c:v>
                </c:pt>
                <c:pt idx="104">
                  <c:v>6.8649567820669791E-3</c:v>
                </c:pt>
                <c:pt idx="105">
                  <c:v>6.4799537967176295E-3</c:v>
                </c:pt>
                <c:pt idx="106">
                  <c:v>6.1054405175463245E-3</c:v>
                </c:pt>
                <c:pt idx="107">
                  <c:v>5.7420160855057786E-3</c:v>
                </c:pt>
                <c:pt idx="108">
                  <c:v>5.3902796415487052E-3</c:v>
                </c:pt>
                <c:pt idx="109">
                  <c:v>5.0508303266278143E-3</c:v>
                </c:pt>
                <c:pt idx="110">
                  <c:v>4.7242672816958219E-3</c:v>
                </c:pt>
                <c:pt idx="111">
                  <c:v>4.4110701116239388E-3</c:v>
                </c:pt>
                <c:pt idx="112">
                  <c:v>4.1112402769573715E-3</c:v>
                </c:pt>
                <c:pt idx="113">
                  <c:v>3.824659702159827E-3</c:v>
                </c:pt>
                <c:pt idx="114">
                  <c:v>3.5512103116950131E-3</c:v>
                </c:pt>
                <c:pt idx="115">
                  <c:v>3.2907740300266355E-3</c:v>
                </c:pt>
                <c:pt idx="116">
                  <c:v>3.0432327816183992E-3</c:v>
                </c:pt>
                <c:pt idx="117">
                  <c:v>2.8084684909340124E-3</c:v>
                </c:pt>
                <c:pt idx="118">
                  <c:v>2.5863630824371816E-3</c:v>
                </c:pt>
                <c:pt idx="119">
                  <c:v>2.3767984805916124E-3</c:v>
                </c:pt>
                <c:pt idx="120">
                  <c:v>2.1796566098610114E-3</c:v>
                </c:pt>
                <c:pt idx="121">
                  <c:v>1.9947649363338251E-3</c:v>
                </c:pt>
                <c:pt idx="122">
                  <c:v>1.8217330925974589E-3</c:v>
                </c:pt>
                <c:pt idx="123">
                  <c:v>1.6601162528640568E-3</c:v>
                </c:pt>
                <c:pt idx="124">
                  <c:v>1.5094695913457645E-3</c:v>
                </c:pt>
                <c:pt idx="125">
                  <c:v>1.369348282254727E-3</c:v>
                </c:pt>
                <c:pt idx="126">
                  <c:v>1.2393074998030885E-3</c:v>
                </c:pt>
                <c:pt idx="127">
                  <c:v>1.1189024182029941E-3</c:v>
                </c:pt>
                <c:pt idx="128">
                  <c:v>1.0076882116665893E-3</c:v>
                </c:pt>
                <c:pt idx="129">
                  <c:v>9.0522005440601787E-4</c:v>
                </c:pt>
                <c:pt idx="130">
                  <c:v>8.1105312063342507E-4</c:v>
                </c:pt>
                <c:pt idx="131">
                  <c:v>7.2474663127564023E-4</c:v>
                </c:pt>
                <c:pt idx="132">
                  <c:v>6.4587599411822705E-4</c:v>
                </c:pt>
                <c:pt idx="133">
                  <c:v>5.7402066366143371E-4</c:v>
                </c:pt>
                <c:pt idx="134">
                  <c:v>5.087600944055084E-4</c:v>
                </c:pt>
                <c:pt idx="135">
                  <c:v>4.4967374085069892E-4</c:v>
                </c:pt>
                <c:pt idx="136">
                  <c:v>3.9634105749725363E-4</c:v>
                </c:pt>
                <c:pt idx="137">
                  <c:v>3.4834149884542043E-4</c:v>
                </c:pt>
                <c:pt idx="138">
                  <c:v>3.0525451939544752E-4</c:v>
                </c:pt>
                <c:pt idx="139">
                  <c:v>2.6665957364758281E-4</c:v>
                </c:pt>
                <c:pt idx="140">
                  <c:v>2.3213611610207452E-4</c:v>
                </c:pt>
                <c:pt idx="141">
                  <c:v>2.0129255164597315E-4</c:v>
                </c:pt>
                <c:pt idx="142">
                  <c:v>1.7385308671353936E-4</c:v>
                </c:pt>
                <c:pt idx="143">
                  <c:v>1.495708781258362E-4</c:v>
                </c:pt>
                <c:pt idx="144">
                  <c:v>1.2819908270392686E-4</c:v>
                </c:pt>
                <c:pt idx="145">
                  <c:v>1.0949085726887436E-4</c:v>
                </c:pt>
                <c:pt idx="146">
                  <c:v>9.3199358641741833E-5</c:v>
                </c:pt>
                <c:pt idx="147">
                  <c:v>7.9077743643592345E-5</c:v>
                </c:pt>
                <c:pt idx="148">
                  <c:v>6.687916909548903E-5</c:v>
                </c:pt>
                <c:pt idx="149">
                  <c:v>5.6356791818494982E-5</c:v>
                </c:pt>
                <c:pt idx="150">
                  <c:v>4.7263768633673302E-5</c:v>
                </c:pt>
                <c:pt idx="151">
                  <c:v>3.9378593703123266E-5</c:v>
                </c:pt>
                <c:pt idx="152">
                  <c:v>3.2581110553088878E-5</c:v>
                </c:pt>
                <c:pt idx="153">
                  <c:v>2.6776500050850275E-5</c:v>
                </c:pt>
                <c:pt idx="154">
                  <c:v>2.1869943063687641E-5</c:v>
                </c:pt>
                <c:pt idx="155">
                  <c:v>1.7766620458881124E-5</c:v>
                </c:pt>
                <c:pt idx="156">
                  <c:v>1.4371713103710877E-5</c:v>
                </c:pt>
                <c:pt idx="157">
                  <c:v>1.1590401865457058E-5</c:v>
                </c:pt>
                <c:pt idx="158">
                  <c:v>9.3278676113998339E-6</c:v>
                </c:pt>
                <c:pt idx="159">
                  <c:v>7.4892912088193535E-6</c:v>
                </c:pt>
                <c:pt idx="160">
                  <c:v>5.9798535249957826E-6</c:v>
                </c:pt>
                <c:pt idx="161">
                  <c:v>4.7169708909915791E-6</c:v>
                </c:pt>
                <c:pt idx="162">
                  <c:v>3.6670014929984055E-6</c:v>
                </c:pt>
                <c:pt idx="163">
                  <c:v>2.8085389809902118E-6</c:v>
                </c:pt>
                <c:pt idx="164">
                  <c:v>2.1201770049409596E-6</c:v>
                </c:pt>
                <c:pt idx="165">
                  <c:v>1.5805092148246011E-6</c:v>
                </c:pt>
                <c:pt idx="166">
                  <c:v>1.1681292606150937E-6</c:v>
                </c:pt>
                <c:pt idx="167">
                  <c:v>8.6163079228639299E-7</c:v>
                </c:pt>
                <c:pt idx="168">
                  <c:v>6.3960745981245467E-7</c:v>
                </c:pt>
                <c:pt idx="169">
                  <c:v>4.8065291316723446E-7</c:v>
                </c:pt>
                <c:pt idx="170">
                  <c:v>3.6336080232468842E-7</c:v>
                </c:pt>
                <c:pt idx="171">
                  <c:v>2.6955821997474739E-7</c:v>
                </c:pt>
                <c:pt idx="172">
                  <c:v>1.9400602967123941E-7</c:v>
                </c:pt>
                <c:pt idx="173">
                  <c:v>1.3469853768396597E-7</c:v>
                </c:pt>
                <c:pt idx="174">
                  <c:v>8.9630050282728625E-8</c:v>
                </c:pt>
                <c:pt idx="175">
                  <c:v>5.6794873737328743E-8</c:v>
                </c:pt>
                <c:pt idx="176">
                  <c:v>3.4187314317567847E-8</c:v>
                </c:pt>
                <c:pt idx="177">
                  <c:v>1.980167829324741E-8</c:v>
                </c:pt>
                <c:pt idx="178">
                  <c:v>1.1632271934168853E-8</c:v>
                </c:pt>
                <c:pt idx="179">
                  <c:v>7.6734015101337062E-9</c:v>
                </c:pt>
                <c:pt idx="180">
                  <c:v>5.9193732909434044E-9</c:v>
                </c:pt>
                <c:pt idx="181">
                  <c:v>4.6961047525815858E-9</c:v>
                </c:pt>
                <c:pt idx="182">
                  <c:v>3.6559581957601457E-9</c:v>
                </c:pt>
                <c:pt idx="183">
                  <c:v>2.7829071273729634E-9</c:v>
                </c:pt>
                <c:pt idx="184">
                  <c:v>2.0609250543139193E-9</c:v>
                </c:pt>
                <c:pt idx="185">
                  <c:v>1.4739854834768921E-9</c:v>
                </c:pt>
                <c:pt idx="186">
                  <c:v>1.006061921755761E-9</c:v>
                </c:pt>
                <c:pt idx="187">
                  <c:v>6.4112787604440494E-10</c:v>
                </c:pt>
                <c:pt idx="188">
                  <c:v>3.6315685323670355E-10</c:v>
                </c:pt>
                <c:pt idx="189">
                  <c:v>1.5612236022653594E-10</c:v>
                </c:pt>
                <c:pt idx="190">
                  <c:v>3.9979039077815174E-12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5.7204121959051446E-24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A-4295-AEAA-6F6A95601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8536896"/>
        <c:axId val="768535936"/>
      </c:lineChart>
      <c:catAx>
        <c:axId val="768536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535936"/>
        <c:crosses val="autoZero"/>
        <c:auto val="1"/>
        <c:lblAlgn val="ctr"/>
        <c:lblOffset val="100"/>
        <c:noMultiLvlLbl val="0"/>
      </c:catAx>
      <c:valAx>
        <c:axId val="7685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53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168275</xdr:colOff>
      <xdr:row>8</xdr:row>
      <xdr:rowOff>133350</xdr:rowOff>
    </xdr:from>
    <xdr:to>
      <xdr:col>15</xdr:col>
      <xdr:colOff>460375</xdr:colOff>
      <xdr:row>23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7E635E-EBBF-0DAD-9829-9E19F29688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25400</xdr:colOff>
      <xdr:row>8</xdr:row>
      <xdr:rowOff>146050</xdr:rowOff>
    </xdr:from>
    <xdr:to>
      <xdr:col>16</xdr:col>
      <xdr:colOff>273050</xdr:colOff>
      <xdr:row>23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636498-188E-499E-BEE1-DCD388993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16</xdr:row>
      <xdr:rowOff>0</xdr:rowOff>
    </xdr:from>
    <xdr:to>
      <xdr:col>29</xdr:col>
      <xdr:colOff>304800</xdr:colOff>
      <xdr:row>30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0D2987E-31FE-4318-BAD1-A31C99B0E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BayesBeta"/>
      <definedName name="FTEXT"/>
      <definedName name="GRID_DIST"/>
      <definedName name="GRID_HDI"/>
      <definedName name="GRID_INV"/>
      <definedName name="GridDesc"/>
      <definedName name="GridSpline"/>
      <definedName name="SPLIN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2F3D-2DFB-4967-8CF6-4E9D91A50811}">
  <sheetPr codeName="Sheet5"/>
  <dimension ref="A1:B6"/>
  <sheetViews>
    <sheetView tabSelected="1" workbookViewId="0"/>
  </sheetViews>
  <sheetFormatPr defaultRowHeight="14.5" x14ac:dyDescent="0.35"/>
  <cols>
    <col min="2" max="2" width="9.54296875" bestFit="1" customWidth="1"/>
  </cols>
  <sheetData>
    <row r="1" spans="1:2" x14ac:dyDescent="0.35">
      <c r="A1" t="s">
        <v>18</v>
      </c>
    </row>
    <row r="2" spans="1:2" x14ac:dyDescent="0.35">
      <c r="A2" t="s">
        <v>23</v>
      </c>
    </row>
    <row r="4" spans="1:2" x14ac:dyDescent="0.35">
      <c r="A4" t="s">
        <v>19</v>
      </c>
      <c r="B4" s="11">
        <v>45779</v>
      </c>
    </row>
    <row r="6" spans="1:2" x14ac:dyDescent="0.35">
      <c r="A6" s="1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F896-609F-4C7B-B04A-9EC9E496CF31}">
  <sheetPr codeName="Sheet4"/>
  <dimension ref="A1:AA28"/>
  <sheetViews>
    <sheetView workbookViewId="0"/>
  </sheetViews>
  <sheetFormatPr defaultRowHeight="14.5" x14ac:dyDescent="0.35"/>
  <cols>
    <col min="1" max="1" width="6.54296875" style="4" customWidth="1"/>
    <col min="8" max="8" width="3.6328125" customWidth="1"/>
    <col min="10" max="10" width="3.1796875" customWidth="1"/>
    <col min="12" max="12" width="2.7265625" customWidth="1"/>
    <col min="13" max="13" width="42.54296875" customWidth="1"/>
    <col min="16" max="16" width="3.26953125" customWidth="1"/>
    <col min="17" max="17" width="19.7265625" customWidth="1"/>
    <col min="21" max="21" width="3.26953125" customWidth="1"/>
    <col min="22" max="22" width="20" customWidth="1"/>
    <col min="26" max="26" width="2.90625" customWidth="1"/>
    <col min="27" max="27" width="35.1796875" customWidth="1"/>
  </cols>
  <sheetData>
    <row r="1" spans="1:27" x14ac:dyDescent="0.35">
      <c r="A1" s="3" t="s">
        <v>0</v>
      </c>
      <c r="B1" s="2" t="s">
        <v>2</v>
      </c>
      <c r="C1" s="2" t="s">
        <v>1</v>
      </c>
      <c r="D1" s="2" t="s">
        <v>3</v>
      </c>
    </row>
    <row r="2" spans="1:27" x14ac:dyDescent="0.35">
      <c r="A2" s="4">
        <v>0</v>
      </c>
      <c r="B2">
        <f>_xlfn.BETA.DIST(A2,7,12,FALSE)</f>
        <v>0</v>
      </c>
      <c r="C2">
        <f>B2/B$23</f>
        <v>0</v>
      </c>
      <c r="D2">
        <f>C2</f>
        <v>0</v>
      </c>
      <c r="F2" t="str" cm="1">
        <f t="array" ref="F2:G12">[1]!GridDesc(A2:A22,C2:C22,TRUE,0.5,0.05,0.2,0.2)</f>
        <v>mean</v>
      </c>
      <c r="G2" s="6">
        <v>0.36842121731374416</v>
      </c>
      <c r="I2" t="s">
        <v>4</v>
      </c>
      <c r="K2" s="6">
        <f>SUMPRODUCT(A2:A22,C2:C22)</f>
        <v>0.36842121731374416</v>
      </c>
      <c r="M2" t="str" cm="1">
        <f t="array" ref="M2">[1]!FTEXT(K2)</f>
        <v>=SUMPRODUCT(A2:A22,C2:C22)</v>
      </c>
      <c r="N2" s="9" t="s">
        <v>16</v>
      </c>
      <c r="O2" s="6">
        <f>T10</f>
        <v>0.75770246381124262</v>
      </c>
      <c r="S2" t="s">
        <v>0</v>
      </c>
      <c r="T2" s="6">
        <v>0.42</v>
      </c>
      <c r="X2" t="str" cm="1">
        <f t="array" ref="X2:Y5">[1]!GRID_HDI(A2:A22,C2:C22,TRUE,,0.2,0.2)</f>
        <v>lower</v>
      </c>
      <c r="Y2" s="6">
        <v>0.2</v>
      </c>
      <c r="AA2" t="str" cm="1">
        <f t="array" ref="AA2">[1]!FTEXT(X2)</f>
        <v>=GRID_HDI(A2:A22,C2:C22,TRUE,,0.2,0.2)</v>
      </c>
    </row>
    <row r="3" spans="1:27" x14ac:dyDescent="0.35">
      <c r="A3" s="4">
        <f>A2+0.05</f>
        <v>0.05</v>
      </c>
      <c r="B3">
        <f t="shared" ref="B3:B21" si="0">_xlfn.BETA.DIST(A3,7,12,FALSE)</f>
        <v>1.9798509211912899E-3</v>
      </c>
      <c r="C3">
        <f t="shared" ref="C3:C22" si="1">B3/B$23</f>
        <v>9.8992582901422175E-5</v>
      </c>
      <c r="D3">
        <f>C3+D2</f>
        <v>9.8992582901422175E-5</v>
      </c>
      <c r="F3" t="str">
        <v>median</v>
      </c>
      <c r="G3" s="7">
        <v>0.33865816608056132</v>
      </c>
      <c r="I3" t="s">
        <v>5</v>
      </c>
      <c r="K3" s="7" cm="1">
        <f t="array" ref="K3">[1]!GRID_INV(0.5,A2:A22,C2:C22)</f>
        <v>0.33865816608056132</v>
      </c>
      <c r="M3" t="str" cm="1">
        <f t="array" ref="M3">[1]!FTEXT(K3)</f>
        <v>=GRID_INV(0.5,A2:A22,C2:C22)</v>
      </c>
      <c r="O3" s="7">
        <f>MATCH(O2,D2:D22,1)</f>
        <v>9</v>
      </c>
      <c r="Q3" t="str" cm="1">
        <f t="array" ref="Q3">[1]!FTEXT(O3)</f>
        <v>=MATCH(O2,D2:D22,1)</v>
      </c>
      <c r="T3" s="7">
        <f>MATCH(T2,A2:A22,1)</f>
        <v>9</v>
      </c>
      <c r="V3" t="str" cm="1">
        <f t="array" ref="V3">[1]!FTEXT(T3)</f>
        <v>=MATCH(T2,A2:A22,1)</v>
      </c>
      <c r="X3" t="str">
        <v>upper</v>
      </c>
      <c r="Y3" s="7">
        <v>0.54999999999999993</v>
      </c>
    </row>
    <row r="4" spans="1:27" x14ac:dyDescent="0.35">
      <c r="A4" s="4">
        <f t="shared" ref="A4:A22" si="2">A3+0.05</f>
        <v>0.1</v>
      </c>
      <c r="B4">
        <f t="shared" si="0"/>
        <v>6.9906958869777117E-2</v>
      </c>
      <c r="C4">
        <f t="shared" si="1"/>
        <v>3.4953492443455018E-3</v>
      </c>
      <c r="D4">
        <f t="shared" ref="D4:D22" si="3">C4+D3</f>
        <v>3.5943418272469238E-3</v>
      </c>
      <c r="F4" t="str">
        <v>mode</v>
      </c>
      <c r="G4" s="7">
        <v>0.35</v>
      </c>
      <c r="I4" t="s">
        <v>6</v>
      </c>
      <c r="K4" s="7">
        <f>INDEX(A2:A22,MATCH(MAX(C2:C22),C2:C22,0),1)</f>
        <v>0.35</v>
      </c>
      <c r="M4" t="str" cm="1">
        <f t="array" ref="M4">[1]!FTEXT(K4)</f>
        <v>=INDEX(A2:A22,MATCH(MAX(C2:C22),C2:C22,0),1)</v>
      </c>
      <c r="O4" s="7">
        <f>O3+1</f>
        <v>10</v>
      </c>
      <c r="Q4" t="str" cm="1">
        <f t="array" ref="Q4">[1]!FTEXT(O4)</f>
        <v>=O3+1</v>
      </c>
      <c r="T4" s="7">
        <f>T3+1</f>
        <v>10</v>
      </c>
      <c r="V4" t="str" cm="1">
        <f t="array" ref="V4">[1]!FTEXT(T4)</f>
        <v>=T3+1</v>
      </c>
      <c r="X4" t="str">
        <v>length</v>
      </c>
      <c r="Y4" s="7">
        <v>0.34999999999999992</v>
      </c>
    </row>
    <row r="5" spans="1:27" x14ac:dyDescent="0.35">
      <c r="A5" s="4">
        <f t="shared" si="2"/>
        <v>0.15000000000000002</v>
      </c>
      <c r="B5">
        <f t="shared" si="0"/>
        <v>0.42462791669954375</v>
      </c>
      <c r="C5">
        <f t="shared" si="1"/>
        <v>2.1231403736623269E-2</v>
      </c>
      <c r="D5">
        <f t="shared" si="3"/>
        <v>2.4825745563870193E-2</v>
      </c>
      <c r="F5" t="str">
        <v>hdi lower</v>
      </c>
      <c r="G5" s="7">
        <v>0.2</v>
      </c>
      <c r="I5" t="s">
        <v>7</v>
      </c>
      <c r="K5" s="7">
        <f>Y2</f>
        <v>0.2</v>
      </c>
      <c r="M5" t="str" cm="1">
        <f t="array" ref="M5">[1]!FTEXT(K5)</f>
        <v>=Y2</v>
      </c>
      <c r="O5" s="7" cm="1">
        <f t="array" ref="O5">INDEX(D2:D22,O3,1)</f>
        <v>0.70616208215467025</v>
      </c>
      <c r="Q5" t="str" cm="1">
        <f t="array" ref="Q5">[1]!FTEXT(O5)</f>
        <v>=INDEX(D2:D22,O3,1)</v>
      </c>
      <c r="T5" s="7" cm="1">
        <f t="array" ref="T5">INDEX(A2:A22,T3,1)</f>
        <v>0.39999999999999997</v>
      </c>
      <c r="V5" t="str" cm="1">
        <f t="array" ref="V5">[1]!FTEXT(T5)</f>
        <v>=INDEX(A2:A22,T3,1)</v>
      </c>
      <c r="X5" t="str">
        <v>1-p</v>
      </c>
      <c r="Y5" s="8">
        <v>0.94240949339960445</v>
      </c>
    </row>
    <row r="6" spans="1:27" x14ac:dyDescent="0.35">
      <c r="A6" s="4">
        <f t="shared" si="2"/>
        <v>0.2</v>
      </c>
      <c r="B6">
        <f t="shared" si="0"/>
        <v>1.2246800314820199</v>
      </c>
      <c r="C6">
        <f t="shared" si="1"/>
        <v>6.1234024363436765E-2</v>
      </c>
      <c r="D6">
        <f t="shared" si="3"/>
        <v>8.6059769927306962E-2</v>
      </c>
      <c r="F6" t="str">
        <v>hdi upper</v>
      </c>
      <c r="G6" s="7">
        <v>0.54999999999999993</v>
      </c>
      <c r="I6" t="s">
        <v>8</v>
      </c>
      <c r="K6" s="7">
        <f>Y3</f>
        <v>0.54999999999999993</v>
      </c>
      <c r="M6" t="str" cm="1">
        <f t="array" ref="M6">[1]!FTEXT(K6)</f>
        <v>=Y3</v>
      </c>
      <c r="O6" s="7" cm="1">
        <f t="array" ref="O6">INDEX(D2:D22,O4,1)</f>
        <v>0.83501303629610102</v>
      </c>
      <c r="Q6" t="str" cm="1">
        <f t="array" ref="Q6">[1]!FTEXT(O6)</f>
        <v>=INDEX(D2:D22,O4,1)</v>
      </c>
      <c r="T6" s="7" cm="1">
        <f t="array" ref="T6">INDEX(A2:A22,T4,1)</f>
        <v>0.44999999999999996</v>
      </c>
      <c r="V6" t="str" cm="1">
        <f t="array" ref="V6">[1]!FTEXT(T6)</f>
        <v>=INDEX(A2:A22,T4,1)</v>
      </c>
    </row>
    <row r="7" spans="1:27" x14ac:dyDescent="0.35">
      <c r="A7" s="4">
        <f t="shared" si="2"/>
        <v>0.25</v>
      </c>
      <c r="B7">
        <f t="shared" si="0"/>
        <v>2.2970304647460562</v>
      </c>
      <c r="C7">
        <f t="shared" si="1"/>
        <v>0.11485156598136427</v>
      </c>
      <c r="D7">
        <f t="shared" si="3"/>
        <v>0.20091133590867122</v>
      </c>
      <c r="F7" t="str">
        <v>ci lower</v>
      </c>
      <c r="G7" s="7">
        <v>0.15014228563118406</v>
      </c>
      <c r="I7" t="s">
        <v>9</v>
      </c>
      <c r="K7" s="7" cm="1">
        <f t="array" ref="K7">[1]!GRID_INV(0.025,A2:A22,C2:C22)</f>
        <v>0.15014228563118406</v>
      </c>
      <c r="M7" t="str" cm="1">
        <f t="array" ref="M7">[1]!FTEXT(K7)</f>
        <v>=GRID_INV(0.025,A2:A22,C2:C22)</v>
      </c>
      <c r="N7" t="s">
        <v>15</v>
      </c>
      <c r="O7" s="7">
        <f>(O6-O2)/(O6-O5)</f>
        <v>0.59999999999999953</v>
      </c>
      <c r="Q7" t="str" cm="1">
        <f t="array" ref="Q7">[1]!FTEXT(O7)</f>
        <v>=(O6-O2)/(O6-O5)</v>
      </c>
      <c r="S7" t="s">
        <v>15</v>
      </c>
      <c r="T7" s="7">
        <f>(T6-T2)/(T6-T5)</f>
        <v>0.59999999999999953</v>
      </c>
      <c r="V7" t="str" cm="1">
        <f t="array" ref="V7">[1]!FTEXT(T7)</f>
        <v>=(T6-T2)/(T6-T5)</v>
      </c>
    </row>
    <row r="8" spans="1:27" x14ac:dyDescent="0.35">
      <c r="A8" s="4">
        <f t="shared" si="2"/>
        <v>0.3</v>
      </c>
      <c r="B8">
        <f t="shared" si="0"/>
        <v>3.2111365531189087</v>
      </c>
      <c r="C8">
        <f t="shared" si="1"/>
        <v>0.16055688741005852</v>
      </c>
      <c r="D8">
        <f t="shared" si="3"/>
        <v>0.36146822331872974</v>
      </c>
      <c r="F8" t="str">
        <v>ci upper</v>
      </c>
      <c r="G8" s="7">
        <v>0.56781179632324219</v>
      </c>
      <c r="I8" t="s">
        <v>10</v>
      </c>
      <c r="K8" s="7" cm="1">
        <f t="array" ref="K8">[1]!GRID_INV(0.975,A2:A22,C2:C22)</f>
        <v>0.56781179632324219</v>
      </c>
      <c r="M8" t="str" cm="1">
        <f t="array" ref="M8">[1]!FTEXT(K8)</f>
        <v>=GRID_INV(0.975,A2:A22,C2:C22)</v>
      </c>
      <c r="O8" s="7" cm="1">
        <f t="array" ref="O8">INDEX(A2:A22,O3,1)</f>
        <v>0.39999999999999997</v>
      </c>
      <c r="Q8" t="str" cm="1">
        <f t="array" ref="Q8">[1]!FTEXT(O8)</f>
        <v>=INDEX(A2:A22,O3,1)</v>
      </c>
      <c r="T8" s="7" cm="1">
        <f t="array" ref="T8">INDEX(D2:D22,T3,1)</f>
        <v>0.70616208215467025</v>
      </c>
      <c r="V8" t="str" cm="1">
        <f t="array" ref="V8">[1]!FTEXT(T8)</f>
        <v>=INDEX(D2:D22,T3,1)</v>
      </c>
    </row>
    <row r="9" spans="1:27" x14ac:dyDescent="0.35">
      <c r="A9" s="4">
        <f t="shared" si="2"/>
        <v>0.35</v>
      </c>
      <c r="B9">
        <f t="shared" si="0"/>
        <v>3.5835048366108095</v>
      </c>
      <c r="C9">
        <f t="shared" si="1"/>
        <v>0.17917530851383151</v>
      </c>
      <c r="D9">
        <f t="shared" si="3"/>
        <v>0.54064353183256131</v>
      </c>
      <c r="F9" t="str">
        <v>BF01</v>
      </c>
      <c r="G9" s="7">
        <v>11.498799485549352</v>
      </c>
      <c r="I9" t="s">
        <v>11</v>
      </c>
      <c r="K9" s="7">
        <f>K11/K12</f>
        <v>11.498799485549352</v>
      </c>
      <c r="M9" t="str" cm="1">
        <f t="array" ref="M9">[1]!FTEXT(K9)</f>
        <v>=K11/K12</v>
      </c>
      <c r="O9" s="7" cm="1">
        <f t="array" ref="O9">INDEX(A2:A22,O4,1)</f>
        <v>0.44999999999999996</v>
      </c>
      <c r="Q9" t="str" cm="1">
        <f t="array" ref="Q9">[1]!FTEXT(O9)</f>
        <v>=INDEX(A2:A22,O4,1)</v>
      </c>
      <c r="T9" s="7" cm="1">
        <f t="array" ref="T9">INDEX(D2:D22,T4,1)</f>
        <v>0.83501303629610102</v>
      </c>
      <c r="V9" t="str" cm="1">
        <f t="array" ref="V9">[1]!FTEXT(T9)</f>
        <v>=INDEX(D2:D22,T4,1)</v>
      </c>
    </row>
    <row r="10" spans="1:27" ht="14.5" customHeight="1" x14ac:dyDescent="0.35">
      <c r="A10" s="4">
        <f t="shared" si="2"/>
        <v>0.39999999999999997</v>
      </c>
      <c r="B10">
        <f t="shared" si="0"/>
        <v>3.3103697744284872</v>
      </c>
      <c r="C10">
        <f t="shared" si="1"/>
        <v>0.16551855032210891</v>
      </c>
      <c r="D10">
        <f t="shared" si="3"/>
        <v>0.70616208215467025</v>
      </c>
      <c r="F10" t="str">
        <v>BF10</v>
      </c>
      <c r="G10" s="7">
        <v>8.6965600300858301E-2</v>
      </c>
      <c r="I10" t="s">
        <v>12</v>
      </c>
      <c r="K10" s="7">
        <f>1/K9</f>
        <v>8.6965600300858301E-2</v>
      </c>
      <c r="M10" t="str" cm="1">
        <f t="array" ref="M10">[1]!FTEXT(K10)</f>
        <v>=1/K9</v>
      </c>
      <c r="N10" t="s">
        <v>17</v>
      </c>
      <c r="O10" s="8">
        <f>O9-O7*(O9-O8)</f>
        <v>0.42</v>
      </c>
      <c r="Q10" t="str" cm="1">
        <f t="array" ref="Q10">[1]!FTEXT(O10)</f>
        <v>=O9-O7*(O9-O8)</v>
      </c>
      <c r="S10" t="s">
        <v>3</v>
      </c>
      <c r="T10" s="8">
        <f>T9-T7*(T9-T8)</f>
        <v>0.75770246381124262</v>
      </c>
      <c r="V10" t="str" cm="1">
        <f t="array" ref="V10">[1]!FTEXT(T10)</f>
        <v>=T9-T7*(T9-T8)</v>
      </c>
    </row>
    <row r="11" spans="1:27" x14ac:dyDescent="0.35">
      <c r="A11" s="4">
        <f t="shared" si="2"/>
        <v>0.44999999999999996</v>
      </c>
      <c r="B11">
        <f t="shared" si="0"/>
        <v>2.5770181237449408</v>
      </c>
      <c r="C11">
        <f t="shared" si="1"/>
        <v>0.12885095414143083</v>
      </c>
      <c r="D11">
        <f t="shared" si="3"/>
        <v>0.83501303629610102</v>
      </c>
      <c r="F11" t="str">
        <v>P(H0|X)</v>
      </c>
      <c r="G11" s="7">
        <v>0.91999231596953268</v>
      </c>
      <c r="I11" t="s">
        <v>13</v>
      </c>
      <c r="K11" s="7" cm="1">
        <f t="array" ref="K11">[1]!GRID_DIST(0.5,A2:A22,C2:C22,TRUE)</f>
        <v>0.91999231596953268</v>
      </c>
      <c r="M11" t="str" cm="1">
        <f t="array" ref="M11">[1]!FTEXT(K11)</f>
        <v>=GRID_DIST(0.5,A2:A22,C2:C22,TRUE)</v>
      </c>
    </row>
    <row r="12" spans="1:27" ht="14.5" customHeight="1" x14ac:dyDescent="0.35">
      <c r="A12" s="4">
        <f t="shared" si="2"/>
        <v>0.49999999999999994</v>
      </c>
      <c r="B12">
        <f t="shared" si="0"/>
        <v>1.6995849609375011</v>
      </c>
      <c r="C12">
        <f t="shared" si="1"/>
        <v>8.4979279673431662E-2</v>
      </c>
      <c r="D12">
        <f t="shared" si="3"/>
        <v>0.91999231596953268</v>
      </c>
      <c r="F12" t="str">
        <v>P(H1|X)</v>
      </c>
      <c r="G12" s="8">
        <v>8.0007684030467319E-2</v>
      </c>
      <c r="I12" t="s">
        <v>14</v>
      </c>
      <c r="K12" s="8">
        <f>1-K11</f>
        <v>8.0007684030467319E-2</v>
      </c>
      <c r="M12" t="str" cm="1">
        <f t="array" ref="M12">[1]!FTEXT(K12)</f>
        <v>=1-K11</v>
      </c>
      <c r="N12" t="s">
        <v>17</v>
      </c>
      <c r="O12" s="10" cm="1">
        <f t="array" ref="O12">[1]!GRID_INV(O2,A2:A22,C2:C22)</f>
        <v>0.42</v>
      </c>
      <c r="Q12" t="str" cm="1">
        <f t="array" ref="Q12">[1]!FTEXT(O12)</f>
        <v>=GRID_INV(O2,A2:A22,C2:C22)</v>
      </c>
      <c r="S12" t="s">
        <v>3</v>
      </c>
      <c r="T12" s="10" cm="1">
        <f t="array" ref="T12">[1]!GRID_DIST(T2,A2:A22,C2:C22,TRUE)</f>
        <v>0.75770246381124262</v>
      </c>
      <c r="V12" t="str" cm="1">
        <f t="array" ref="V12">[1]!FTEXT(T12)</f>
        <v>=GRID_DIST(T2,A2:A22,C2:C22,TRUE)</v>
      </c>
    </row>
    <row r="13" spans="1:27" x14ac:dyDescent="0.35">
      <c r="A13" s="4">
        <f t="shared" si="2"/>
        <v>0.54999999999999993</v>
      </c>
      <c r="B13">
        <f t="shared" si="0"/>
        <v>0.94485810823288963</v>
      </c>
      <c r="C13">
        <f t="shared" si="1"/>
        <v>4.7242922993942005E-2</v>
      </c>
      <c r="D13">
        <f t="shared" si="3"/>
        <v>0.96723523896347463</v>
      </c>
    </row>
    <row r="14" spans="1:27" x14ac:dyDescent="0.35">
      <c r="A14" s="4">
        <f t="shared" si="2"/>
        <v>0.6</v>
      </c>
      <c r="B14">
        <f t="shared" si="0"/>
        <v>0.43593346823749712</v>
      </c>
      <c r="C14">
        <f t="shared" si="1"/>
        <v>2.1796681523899162E-2</v>
      </c>
      <c r="D14">
        <f t="shared" si="3"/>
        <v>0.98903192048737376</v>
      </c>
      <c r="F14" t="str" cm="1">
        <f t="array" ref="F14">[1]!FTEXT(F2)</f>
        <v>=GridDesc(A2:A22,C2:C22,TRUE,0.5,0.05,0.2,0.2)</v>
      </c>
      <c r="S14" t="s">
        <v>1</v>
      </c>
      <c r="T14" s="10" cm="1">
        <f t="array" ref="T14">[1]!GRID_DIST(T2,A2:A22,C2:C22,FALSE)</f>
        <v>0.15085151184983767</v>
      </c>
      <c r="V14" t="str" cm="1">
        <f t="array" ref="V14">[1]!FTEXT(T14)</f>
        <v>=GRID_DIST(T2,A2:A22,C2:C22,FALSE)</v>
      </c>
    </row>
    <row r="15" spans="1:27" x14ac:dyDescent="0.35">
      <c r="A15" s="4">
        <f t="shared" si="2"/>
        <v>0.65</v>
      </c>
      <c r="B15">
        <f t="shared" si="0"/>
        <v>0.16221142275485331</v>
      </c>
      <c r="C15">
        <f t="shared" si="1"/>
        <v>8.1105741562376883E-3</v>
      </c>
      <c r="D15">
        <f t="shared" si="3"/>
        <v>0.99714249464361149</v>
      </c>
    </row>
    <row r="16" spans="1:27" x14ac:dyDescent="0.35">
      <c r="A16" s="4">
        <f t="shared" si="2"/>
        <v>0.70000000000000007</v>
      </c>
      <c r="B16">
        <f t="shared" si="0"/>
        <v>4.6427451800315003E-2</v>
      </c>
      <c r="C16">
        <f t="shared" si="1"/>
        <v>2.3213734539563394E-3</v>
      </c>
      <c r="D16">
        <f t="shared" si="3"/>
        <v>0.99946386809756782</v>
      </c>
      <c r="F16" t="str" cm="1">
        <f t="array" ref="F16:G28">[1]!BayesBeta(7,12,TRUE)</f>
        <v>a</v>
      </c>
      <c r="G16" s="6">
        <v>7</v>
      </c>
      <c r="I16" t="str" cm="1">
        <f t="array" ref="I16">[1]!FTEXT(F16)</f>
        <v>=BayesBeta(7,12,TRUE)</v>
      </c>
    </row>
    <row r="17" spans="1:7" x14ac:dyDescent="0.35">
      <c r="A17" s="4">
        <f t="shared" si="2"/>
        <v>0.75000000000000011</v>
      </c>
      <c r="B17">
        <f t="shared" si="0"/>
        <v>9.4528002664446432E-3</v>
      </c>
      <c r="C17">
        <f t="shared" si="1"/>
        <v>4.7264018922371962E-4</v>
      </c>
      <c r="D17">
        <f t="shared" si="3"/>
        <v>0.99993650828679159</v>
      </c>
      <c r="F17" t="str">
        <v>b</v>
      </c>
      <c r="G17" s="7">
        <v>12</v>
      </c>
    </row>
    <row r="18" spans="1:7" x14ac:dyDescent="0.35">
      <c r="A18" s="4">
        <f t="shared" si="2"/>
        <v>0.80000000000000016</v>
      </c>
      <c r="B18">
        <f t="shared" si="0"/>
        <v>1.1959765932441507E-3</v>
      </c>
      <c r="C18">
        <f t="shared" si="1"/>
        <v>5.9798851917418248E-5</v>
      </c>
      <c r="D18">
        <f t="shared" si="3"/>
        <v>0.99999630713870902</v>
      </c>
      <c r="F18" t="str">
        <v>mean</v>
      </c>
      <c r="G18" s="7">
        <v>0.36842105263157893</v>
      </c>
    </row>
    <row r="19" spans="1:7" x14ac:dyDescent="0.35">
      <c r="A19" s="4">
        <f t="shared" si="2"/>
        <v>0.8500000000000002</v>
      </c>
      <c r="B19">
        <f t="shared" si="0"/>
        <v>7.2672518259224542E-5</v>
      </c>
      <c r="C19">
        <f t="shared" si="1"/>
        <v>3.633627265280508E-6</v>
      </c>
      <c r="D19">
        <f t="shared" si="3"/>
        <v>0.99999994076597432</v>
      </c>
      <c r="F19" t="str">
        <v>median</v>
      </c>
      <c r="G19" s="7">
        <v>0.36371381835564393</v>
      </c>
    </row>
    <row r="20" spans="1:7" x14ac:dyDescent="0.35">
      <c r="A20" s="4">
        <f t="shared" si="2"/>
        <v>0.90000000000000024</v>
      </c>
      <c r="B20">
        <f t="shared" si="0"/>
        <v>1.1838804868799689E-6</v>
      </c>
      <c r="C20">
        <f t="shared" si="1"/>
        <v>5.9194046374119976E-8</v>
      </c>
      <c r="D20">
        <f t="shared" si="3"/>
        <v>0.99999999996002065</v>
      </c>
      <c r="F20" t="str">
        <v>mode</v>
      </c>
      <c r="G20" s="7">
        <v>0.35294117647058826</v>
      </c>
    </row>
    <row r="21" spans="1:7" x14ac:dyDescent="0.35">
      <c r="A21" s="4">
        <f t="shared" si="2"/>
        <v>0.95000000000000029</v>
      </c>
      <c r="B21">
        <f t="shared" si="0"/>
        <v>7.9958471821650531E-10</v>
      </c>
      <c r="C21">
        <f t="shared" si="1"/>
        <v>3.9979250789817453E-11</v>
      </c>
      <c r="D21">
        <f t="shared" si="3"/>
        <v>0.99999999999999989</v>
      </c>
      <c r="F21" t="str">
        <v>hdi lower</v>
      </c>
      <c r="G21" s="7">
        <v>0.16441786458815372</v>
      </c>
    </row>
    <row r="22" spans="1:7" x14ac:dyDescent="0.35">
      <c r="A22" s="5">
        <f t="shared" si="2"/>
        <v>1.0000000000000002</v>
      </c>
      <c r="B22" s="1">
        <v>0</v>
      </c>
      <c r="C22" s="1">
        <f t="shared" si="1"/>
        <v>0</v>
      </c>
      <c r="D22" s="1">
        <f t="shared" si="3"/>
        <v>0.99999999999999989</v>
      </c>
      <c r="F22" t="str">
        <v>hdi upper</v>
      </c>
      <c r="G22" s="7">
        <v>0.57981616988717188</v>
      </c>
    </row>
    <row r="23" spans="1:7" x14ac:dyDescent="0.35">
      <c r="B23">
        <f>SUM(B2:B22)</f>
        <v>19.999992556642813</v>
      </c>
      <c r="C23">
        <f>SUM(C2:C22)</f>
        <v>0.99999999999999989</v>
      </c>
      <c r="F23" t="str">
        <v>ci lower</v>
      </c>
      <c r="G23" s="7">
        <v>0.17298585478975179</v>
      </c>
    </row>
    <row r="24" spans="1:7" x14ac:dyDescent="0.35">
      <c r="F24" t="str">
        <v>ci upper</v>
      </c>
      <c r="G24" s="7">
        <v>0.59007476182792562</v>
      </c>
    </row>
    <row r="25" spans="1:7" x14ac:dyDescent="0.35">
      <c r="F25" t="str">
        <v>BF01</v>
      </c>
      <c r="G25" s="7">
        <v>7.4074406670942912</v>
      </c>
    </row>
    <row r="26" spans="1:7" x14ac:dyDescent="0.35">
      <c r="F26" t="str">
        <v>BF10</v>
      </c>
      <c r="G26" s="7">
        <v>0.13499939384492821</v>
      </c>
    </row>
    <row r="27" spans="1:7" x14ac:dyDescent="0.35">
      <c r="F27" t="str">
        <v>P(H0|X)</v>
      </c>
      <c r="G27" s="7">
        <v>0.8810577392578125</v>
      </c>
    </row>
    <row r="28" spans="1:7" x14ac:dyDescent="0.35">
      <c r="F28" t="str">
        <v>P(H1|X)</v>
      </c>
      <c r="G28" s="8">
        <v>0.1189422607421875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7A6B-CC90-43B1-95DD-2FA1374DF481}">
  <sheetPr codeName="Sheet1"/>
  <dimension ref="A1:N23"/>
  <sheetViews>
    <sheetView workbookViewId="0"/>
  </sheetViews>
  <sheetFormatPr defaultRowHeight="14.5" x14ac:dyDescent="0.35"/>
  <cols>
    <col min="1" max="1" width="6.54296875" style="4" customWidth="1"/>
    <col min="4" max="4" width="8.7265625" customWidth="1"/>
    <col min="13" max="13" width="2.1796875" customWidth="1"/>
    <col min="14" max="14" width="32.90625" customWidth="1"/>
  </cols>
  <sheetData>
    <row r="1" spans="1:14" x14ac:dyDescent="0.35">
      <c r="A1" s="3" t="s">
        <v>0</v>
      </c>
      <c r="B1" s="2" t="s">
        <v>2</v>
      </c>
      <c r="C1" s="2" t="s">
        <v>1</v>
      </c>
      <c r="D1" s="2" t="s">
        <v>3</v>
      </c>
    </row>
    <row r="2" spans="1:14" x14ac:dyDescent="0.35">
      <c r="A2" s="4">
        <v>0</v>
      </c>
      <c r="B2">
        <f>_xlfn.BETA.DIST(A2,7,12,FALSE)</f>
        <v>0</v>
      </c>
      <c r="C2">
        <f>B2/B$23</f>
        <v>0</v>
      </c>
      <c r="D2">
        <f>C2</f>
        <v>0</v>
      </c>
      <c r="F2" t="e" cm="1">
        <f t="array" aca="1" ref="F2" ca="1">GridDesc(A2:A22,C2:C22,TRUE,0.5,0.05,0.2,0.2)</f>
        <v>#NAME?</v>
      </c>
      <c r="G2" s="6"/>
      <c r="I2" t="e" cm="1">
        <f t="array" aca="1" ref="I2" ca="1">GRID_HDI(A2:A22,C2:C22,TRUE,,0.16,0.16)</f>
        <v>#NAME?</v>
      </c>
      <c r="J2" s="6"/>
      <c r="L2" s="6" t="e" cm="1">
        <f t="array" aca="1" ref="L2" ca="1">GRID_DIST(0.5,A2:A22,C2:C22,TRUE)</f>
        <v>#NAME?</v>
      </c>
      <c r="N2" t="e" cm="1">
        <f t="array" aca="1" ref="N2" ca="1">FTEXT(L2)</f>
        <v>#NAME?</v>
      </c>
    </row>
    <row r="3" spans="1:14" x14ac:dyDescent="0.35">
      <c r="A3" s="4">
        <f>A2+0.05</f>
        <v>0.05</v>
      </c>
      <c r="B3">
        <f t="shared" ref="B3:B21" si="0">_xlfn.BETA.DIST(A3,7,12,FALSE)</f>
        <v>1.9798509211912899E-3</v>
      </c>
      <c r="C3">
        <f t="shared" ref="C3:C22" si="1">B3/B$23</f>
        <v>9.8992582901422175E-5</v>
      </c>
      <c r="D3">
        <f>C3+D2</f>
        <v>9.8992582901422175E-5</v>
      </c>
      <c r="G3" s="7"/>
      <c r="J3" s="7"/>
      <c r="L3" s="7" t="e" cm="1">
        <f t="array" aca="1" ref="L3" ca="1">GRID_DIST(0.5,A2:A22,C2:C22,FALSE)</f>
        <v>#NAME?</v>
      </c>
      <c r="N3" t="e" cm="1">
        <f t="array" aca="1" ref="N3" ca="1">FTEXT(L3)</f>
        <v>#NAME?</v>
      </c>
    </row>
    <row r="4" spans="1:14" x14ac:dyDescent="0.35">
      <c r="A4" s="4">
        <f t="shared" ref="A4:A22" si="2">A3+0.05</f>
        <v>0.1</v>
      </c>
      <c r="B4">
        <f t="shared" si="0"/>
        <v>6.9906958869777117E-2</v>
      </c>
      <c r="C4">
        <f t="shared" si="1"/>
        <v>3.4953492443455018E-3</v>
      </c>
      <c r="D4">
        <f t="shared" ref="D4:D22" si="3">C4+D3</f>
        <v>3.5943418272469238E-3</v>
      </c>
      <c r="G4" s="7"/>
      <c r="J4" s="7"/>
      <c r="L4" s="7" t="e" cm="1">
        <f t="array" aca="1" ref="L4" ca="1">GRID_DIST(0.42,A2:A22,C2:C22,TRUE)</f>
        <v>#NAME?</v>
      </c>
      <c r="N4" t="e" cm="1">
        <f t="array" aca="1" ref="N4" ca="1">FTEXT(L4)</f>
        <v>#NAME?</v>
      </c>
    </row>
    <row r="5" spans="1:14" x14ac:dyDescent="0.35">
      <c r="A5" s="4">
        <f t="shared" si="2"/>
        <v>0.15000000000000002</v>
      </c>
      <c r="B5">
        <f t="shared" si="0"/>
        <v>0.42462791669954375</v>
      </c>
      <c r="C5">
        <f t="shared" si="1"/>
        <v>2.1231403736623269E-2</v>
      </c>
      <c r="D5">
        <f t="shared" si="3"/>
        <v>2.4825745563870193E-2</v>
      </c>
      <c r="G5" s="7"/>
      <c r="J5" s="8"/>
      <c r="L5" s="8" t="e" cm="1">
        <f t="array" aca="1" ref="L5" ca="1">GRID_INV(L4,A2:A22,C2:C22)</f>
        <v>#NAME?</v>
      </c>
      <c r="N5" t="e" cm="1">
        <f t="array" aca="1" ref="N5" ca="1">FTEXT(L5)</f>
        <v>#NAME?</v>
      </c>
    </row>
    <row r="6" spans="1:14" x14ac:dyDescent="0.35">
      <c r="A6" s="4">
        <f t="shared" si="2"/>
        <v>0.2</v>
      </c>
      <c r="B6">
        <f t="shared" si="0"/>
        <v>1.2246800314820199</v>
      </c>
      <c r="C6">
        <f t="shared" si="1"/>
        <v>6.1234024363436765E-2</v>
      </c>
      <c r="D6">
        <f t="shared" si="3"/>
        <v>8.6059769927306962E-2</v>
      </c>
      <c r="G6" s="7"/>
    </row>
    <row r="7" spans="1:14" x14ac:dyDescent="0.35">
      <c r="A7" s="4">
        <f t="shared" si="2"/>
        <v>0.25</v>
      </c>
      <c r="B7">
        <f t="shared" si="0"/>
        <v>2.2970304647460562</v>
      </c>
      <c r="C7">
        <f t="shared" si="1"/>
        <v>0.11485156598136427</v>
      </c>
      <c r="D7">
        <f t="shared" si="3"/>
        <v>0.20091133590867122</v>
      </c>
      <c r="G7" s="7"/>
      <c r="I7" t="e" cm="1">
        <f t="array" aca="1" ref="I7" ca="1">FTEXT(I2)</f>
        <v>#NAME?</v>
      </c>
    </row>
    <row r="8" spans="1:14" x14ac:dyDescent="0.35">
      <c r="A8" s="4">
        <f t="shared" si="2"/>
        <v>0.3</v>
      </c>
      <c r="B8">
        <f t="shared" si="0"/>
        <v>3.2111365531189087</v>
      </c>
      <c r="C8">
        <f t="shared" si="1"/>
        <v>0.16055688741005852</v>
      </c>
      <c r="D8">
        <f t="shared" si="3"/>
        <v>0.36146822331872974</v>
      </c>
      <c r="G8" s="7"/>
    </row>
    <row r="9" spans="1:14" x14ac:dyDescent="0.35">
      <c r="A9" s="4">
        <f t="shared" si="2"/>
        <v>0.35</v>
      </c>
      <c r="B9">
        <f t="shared" si="0"/>
        <v>3.5835048366108095</v>
      </c>
      <c r="C9">
        <f t="shared" si="1"/>
        <v>0.17917530851383151</v>
      </c>
      <c r="D9">
        <f t="shared" si="3"/>
        <v>0.54064353183256131</v>
      </c>
      <c r="G9" s="7"/>
    </row>
    <row r="10" spans="1:14" x14ac:dyDescent="0.35">
      <c r="A10" s="4">
        <f t="shared" si="2"/>
        <v>0.39999999999999997</v>
      </c>
      <c r="B10">
        <f t="shared" si="0"/>
        <v>3.3103697744284872</v>
      </c>
      <c r="C10">
        <f t="shared" si="1"/>
        <v>0.16551855032210891</v>
      </c>
      <c r="D10">
        <f t="shared" si="3"/>
        <v>0.70616208215467025</v>
      </c>
      <c r="G10" s="7"/>
    </row>
    <row r="11" spans="1:14" x14ac:dyDescent="0.35">
      <c r="A11" s="4">
        <f t="shared" si="2"/>
        <v>0.44999999999999996</v>
      </c>
      <c r="B11">
        <f t="shared" si="0"/>
        <v>2.5770181237449408</v>
      </c>
      <c r="C11">
        <f t="shared" si="1"/>
        <v>0.12885095414143083</v>
      </c>
      <c r="D11">
        <f t="shared" si="3"/>
        <v>0.83501303629610102</v>
      </c>
      <c r="G11" s="7"/>
    </row>
    <row r="12" spans="1:14" x14ac:dyDescent="0.35">
      <c r="A12" s="4">
        <f t="shared" si="2"/>
        <v>0.49999999999999994</v>
      </c>
      <c r="B12">
        <f t="shared" si="0"/>
        <v>1.6995849609375011</v>
      </c>
      <c r="C12">
        <f t="shared" si="1"/>
        <v>8.4979279673431662E-2</v>
      </c>
      <c r="D12">
        <f t="shared" si="3"/>
        <v>0.91999231596953268</v>
      </c>
      <c r="G12" s="8"/>
    </row>
    <row r="13" spans="1:14" x14ac:dyDescent="0.35">
      <c r="A13" s="4">
        <f t="shared" si="2"/>
        <v>0.54999999999999993</v>
      </c>
      <c r="B13">
        <f t="shared" si="0"/>
        <v>0.94485810823288963</v>
      </c>
      <c r="C13">
        <f t="shared" si="1"/>
        <v>4.7242922993942005E-2</v>
      </c>
      <c r="D13">
        <f t="shared" si="3"/>
        <v>0.96723523896347463</v>
      </c>
    </row>
    <row r="14" spans="1:14" x14ac:dyDescent="0.35">
      <c r="A14" s="4">
        <f t="shared" si="2"/>
        <v>0.6</v>
      </c>
      <c r="B14">
        <f t="shared" si="0"/>
        <v>0.43593346823749712</v>
      </c>
      <c r="C14">
        <f t="shared" si="1"/>
        <v>2.1796681523899162E-2</v>
      </c>
      <c r="D14">
        <f t="shared" si="3"/>
        <v>0.98903192048737376</v>
      </c>
      <c r="F14" t="e" cm="1">
        <f t="array" aca="1" ref="F14" ca="1">FTEXT(F2)</f>
        <v>#NAME?</v>
      </c>
    </row>
    <row r="15" spans="1:14" x14ac:dyDescent="0.35">
      <c r="A15" s="4">
        <f t="shared" si="2"/>
        <v>0.65</v>
      </c>
      <c r="B15">
        <f t="shared" si="0"/>
        <v>0.16221142275485331</v>
      </c>
      <c r="C15">
        <f t="shared" si="1"/>
        <v>8.1105741562376883E-3</v>
      </c>
      <c r="D15">
        <f t="shared" si="3"/>
        <v>0.99714249464361149</v>
      </c>
    </row>
    <row r="16" spans="1:14" x14ac:dyDescent="0.35">
      <c r="A16" s="4">
        <f t="shared" si="2"/>
        <v>0.70000000000000007</v>
      </c>
      <c r="B16">
        <f t="shared" si="0"/>
        <v>4.6427451800315003E-2</v>
      </c>
      <c r="C16">
        <f t="shared" si="1"/>
        <v>2.3213734539563394E-3</v>
      </c>
      <c r="D16">
        <f t="shared" si="3"/>
        <v>0.99946386809756782</v>
      </c>
    </row>
    <row r="17" spans="1:4" x14ac:dyDescent="0.35">
      <c r="A17" s="4">
        <f t="shared" si="2"/>
        <v>0.75000000000000011</v>
      </c>
      <c r="B17">
        <f t="shared" si="0"/>
        <v>9.4528002664446432E-3</v>
      </c>
      <c r="C17">
        <f t="shared" si="1"/>
        <v>4.7264018922371962E-4</v>
      </c>
      <c r="D17">
        <f t="shared" si="3"/>
        <v>0.99993650828679159</v>
      </c>
    </row>
    <row r="18" spans="1:4" x14ac:dyDescent="0.35">
      <c r="A18" s="4">
        <f t="shared" si="2"/>
        <v>0.80000000000000016</v>
      </c>
      <c r="B18">
        <f t="shared" si="0"/>
        <v>1.1959765932441507E-3</v>
      </c>
      <c r="C18">
        <f t="shared" si="1"/>
        <v>5.9798851917418248E-5</v>
      </c>
      <c r="D18">
        <f t="shared" si="3"/>
        <v>0.99999630713870902</v>
      </c>
    </row>
    <row r="19" spans="1:4" x14ac:dyDescent="0.35">
      <c r="A19" s="4">
        <f t="shared" si="2"/>
        <v>0.8500000000000002</v>
      </c>
      <c r="B19">
        <f t="shared" si="0"/>
        <v>7.2672518259224542E-5</v>
      </c>
      <c r="C19">
        <f t="shared" si="1"/>
        <v>3.633627265280508E-6</v>
      </c>
      <c r="D19">
        <f t="shared" si="3"/>
        <v>0.99999994076597432</v>
      </c>
    </row>
    <row r="20" spans="1:4" x14ac:dyDescent="0.35">
      <c r="A20" s="4">
        <f t="shared" si="2"/>
        <v>0.90000000000000024</v>
      </c>
      <c r="B20">
        <f t="shared" si="0"/>
        <v>1.1838804868799689E-6</v>
      </c>
      <c r="C20">
        <f t="shared" si="1"/>
        <v>5.9194046374119976E-8</v>
      </c>
      <c r="D20">
        <f t="shared" si="3"/>
        <v>0.99999999996002065</v>
      </c>
    </row>
    <row r="21" spans="1:4" x14ac:dyDescent="0.35">
      <c r="A21" s="4">
        <f t="shared" si="2"/>
        <v>0.95000000000000029</v>
      </c>
      <c r="B21">
        <f t="shared" si="0"/>
        <v>7.9958471821650531E-10</v>
      </c>
      <c r="C21">
        <f t="shared" si="1"/>
        <v>3.9979250789817453E-11</v>
      </c>
      <c r="D21">
        <f t="shared" si="3"/>
        <v>0.99999999999999989</v>
      </c>
    </row>
    <row r="22" spans="1:4" x14ac:dyDescent="0.35">
      <c r="A22" s="5">
        <f t="shared" si="2"/>
        <v>1.0000000000000002</v>
      </c>
      <c r="B22" s="1">
        <v>0</v>
      </c>
      <c r="C22" s="1">
        <f t="shared" si="1"/>
        <v>0</v>
      </c>
      <c r="D22" s="1">
        <f t="shared" si="3"/>
        <v>0.99999999999999989</v>
      </c>
    </row>
    <row r="23" spans="1:4" x14ac:dyDescent="0.35">
      <c r="B23">
        <f>SUM(B2:B22)</f>
        <v>19.999992556642813</v>
      </c>
      <c r="C23">
        <f>SUM(C2:C22)</f>
        <v>0.99999999999999989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FADC-7285-4AD9-BC9B-4F8AEF6C7E6B}">
  <sheetPr codeName="Sheet2"/>
  <dimension ref="A1:X203"/>
  <sheetViews>
    <sheetView zoomScaleNormal="100" workbookViewId="0"/>
  </sheetViews>
  <sheetFormatPr defaultRowHeight="14.5" x14ac:dyDescent="0.35"/>
  <cols>
    <col min="1" max="1" width="6.54296875" style="4" customWidth="1"/>
    <col min="5" max="5" width="6.90625" style="4" customWidth="1"/>
    <col min="15" max="15" width="3.453125" customWidth="1"/>
    <col min="16" max="16" width="35.7265625" customWidth="1"/>
    <col min="18" max="18" width="6.90625" style="4" customWidth="1"/>
  </cols>
  <sheetData>
    <row r="1" spans="1:24" x14ac:dyDescent="0.35">
      <c r="A1" s="3" t="s">
        <v>0</v>
      </c>
      <c r="B1" s="2" t="s">
        <v>2</v>
      </c>
      <c r="C1" s="2" t="s">
        <v>1</v>
      </c>
      <c r="E1" s="3" t="s">
        <v>0</v>
      </c>
      <c r="F1" s="2" t="s">
        <v>1</v>
      </c>
      <c r="R1" s="3" t="s">
        <v>0</v>
      </c>
      <c r="S1" s="2" t="s">
        <v>21</v>
      </c>
      <c r="T1" s="2" t="s">
        <v>22</v>
      </c>
      <c r="U1" s="2" t="s">
        <v>1</v>
      </c>
    </row>
    <row r="2" spans="1:24" x14ac:dyDescent="0.35">
      <c r="A2" s="4">
        <v>0</v>
      </c>
      <c r="B2">
        <f>_xlfn.BETA.DIST(A2,7,12,FALSE)</f>
        <v>0</v>
      </c>
      <c r="C2">
        <f>B2/B$23</f>
        <v>0</v>
      </c>
      <c r="E2" s="4" cm="1">
        <f t="array" ref="E2:F102">[1]!GridSpline(A2:A22,B2:B22,5)</f>
        <v>0</v>
      </c>
      <c r="F2">
        <v>0</v>
      </c>
      <c r="H2" t="str" cm="1">
        <f t="array" ref="H2:I12">[1]!GridDesc(E2:E102,F2:F102,TRUE,0.5)</f>
        <v>mean</v>
      </c>
      <c r="I2" s="6">
        <v>0.36841946992251601</v>
      </c>
      <c r="K2" t="str" cm="1">
        <f t="array" ref="K2:L5">[1]!GRID_HDI(E2:E102,F2:F102,TRUE)</f>
        <v>lower</v>
      </c>
      <c r="L2" s="6">
        <v>0.17</v>
      </c>
      <c r="N2" s="6" cm="1">
        <f t="array" ref="N2">[1]!GRID_DIST(0.5,E2:E102,F2:F102,TRUE)</f>
        <v>0.88939977008929061</v>
      </c>
      <c r="P2" t="str" cm="1">
        <f t="array" ref="P2">[1]!FTEXT(N2)</f>
        <v>=GRID_DIST(0.5,E2:E102,F2:F102,TRUE)</v>
      </c>
      <c r="R2" s="13">
        <v>0</v>
      </c>
      <c r="S2" cm="1">
        <f t="array" ref="S2:S202">[1]!SPLINE(R2:R202,A2:A22,B2:B22)</f>
        <v>0</v>
      </c>
      <c r="T2">
        <f>IF(S2&lt;0,0,S2)</f>
        <v>0</v>
      </c>
      <c r="U2">
        <f>T2/T$203</f>
        <v>0</v>
      </c>
      <c r="W2" t="str" cm="1">
        <f t="array" ref="W2:X12">[1]!GridDesc(R2:R202,U2:U202,TRUE,0.5)</f>
        <v>mean</v>
      </c>
      <c r="X2" s="6">
        <v>0.36841954692967843</v>
      </c>
    </row>
    <row r="3" spans="1:24" x14ac:dyDescent="0.35">
      <c r="A3" s="4">
        <f>A2+0.05</f>
        <v>0.05</v>
      </c>
      <c r="B3">
        <f t="shared" ref="B3:B21" si="0">_xlfn.BETA.DIST(A3,7,12,FALSE)</f>
        <v>1.9798509211912899E-3</v>
      </c>
      <c r="C3">
        <f t="shared" ref="C3:C22" si="1">B3/B$23</f>
        <v>9.8992582901422175E-5</v>
      </c>
      <c r="E3" s="4">
        <v>0.01</v>
      </c>
      <c r="F3">
        <v>0</v>
      </c>
      <c r="H3" t="str">
        <v>median</v>
      </c>
      <c r="I3" s="7">
        <v>0.35871598691869289</v>
      </c>
      <c r="K3" t="str">
        <v>upper</v>
      </c>
      <c r="L3" s="7">
        <v>0.57000000000000028</v>
      </c>
      <c r="N3" s="7" cm="1">
        <f t="array" ref="N3">[1]!GRID_DIST(0.5,E2:E102,F2:F102,FALSE)</f>
        <v>1.6995762050738022E-2</v>
      </c>
      <c r="P3" t="str" cm="1">
        <f t="array" ref="P3">[1]!FTEXT(N3)</f>
        <v>=GRID_DIST(0.5,E2:E102,F2:F102,FALSE)</v>
      </c>
      <c r="R3" s="13">
        <f>R2+0.005</f>
        <v>5.0000000000000001E-3</v>
      </c>
      <c r="S3">
        <v>-2.1506424464619799E-4</v>
      </c>
      <c r="T3">
        <f t="shared" ref="T3:T66" si="2">IF(S3&lt;0,0,S3)</f>
        <v>0</v>
      </c>
      <c r="U3">
        <f t="shared" ref="U3:U66" si="3">T3/T$203</f>
        <v>0</v>
      </c>
      <c r="W3" t="str">
        <v>median</v>
      </c>
      <c r="X3" s="7">
        <v>0.36121703363817725</v>
      </c>
    </row>
    <row r="4" spans="1:24" x14ac:dyDescent="0.35">
      <c r="A4" s="4">
        <f t="shared" ref="A4:A22" si="4">A3+0.05</f>
        <v>0.1</v>
      </c>
      <c r="B4">
        <f t="shared" si="0"/>
        <v>6.9906958869777117E-2</v>
      </c>
      <c r="C4">
        <f t="shared" si="1"/>
        <v>3.4953492443455018E-3</v>
      </c>
      <c r="E4" s="4">
        <v>0.02</v>
      </c>
      <c r="F4">
        <v>0</v>
      </c>
      <c r="H4" t="str">
        <v>mode</v>
      </c>
      <c r="I4" s="7">
        <v>0.35000000000000014</v>
      </c>
      <c r="K4" t="str">
        <v>length</v>
      </c>
      <c r="L4" s="7">
        <v>0.40000000000000024</v>
      </c>
      <c r="N4" s="7" cm="1">
        <f t="array" ref="N4">[1]!GRID_DIST(0.42,E2:E102,F2:F102,FALSE)</f>
        <v>3.0553340932143149E-2</v>
      </c>
      <c r="P4" t="str" cm="1">
        <f t="array" ref="P4">[1]!FTEXT(N4)</f>
        <v>=GRID_DIST(0.42,E2:E102,F2:F102,FALSE)</v>
      </c>
      <c r="R4" s="13">
        <f t="shared" ref="R4:R67" si="5">R3+0.005</f>
        <v>0.01</v>
      </c>
      <c r="S4">
        <v>-4.050951961551034E-4</v>
      </c>
      <c r="T4">
        <f t="shared" si="2"/>
        <v>0</v>
      </c>
      <c r="U4">
        <f t="shared" si="3"/>
        <v>0</v>
      </c>
      <c r="W4" t="str">
        <v>mode</v>
      </c>
      <c r="X4" s="7">
        <v>0.3550000000000002</v>
      </c>
    </row>
    <row r="5" spans="1:24" x14ac:dyDescent="0.35">
      <c r="A5" s="4">
        <f t="shared" si="4"/>
        <v>0.15000000000000002</v>
      </c>
      <c r="B5">
        <f t="shared" si="0"/>
        <v>0.42462791669954375</v>
      </c>
      <c r="C5">
        <f t="shared" si="1"/>
        <v>2.1231403736623269E-2</v>
      </c>
      <c r="E5" s="4">
        <v>0.03</v>
      </c>
      <c r="F5">
        <v>0</v>
      </c>
      <c r="H5" t="str">
        <v>hdi lower</v>
      </c>
      <c r="I5" s="7">
        <v>0.17</v>
      </c>
      <c r="K5" t="str">
        <v>1-p</v>
      </c>
      <c r="L5" s="8">
        <v>0.94668788798635128</v>
      </c>
      <c r="N5" s="8" cm="1">
        <f t="array" ref="N5">[1]!GRID_INV(N2,E2:E102,F2:F102)</f>
        <v>0.5</v>
      </c>
      <c r="P5" t="str" cm="1">
        <f t="array" ref="P5">[1]!FTEXT(N5)</f>
        <v>=GRID_INV(N2,E2:E102,F2:F102)</v>
      </c>
      <c r="R5" s="13">
        <f t="shared" si="5"/>
        <v>1.4999999999999999E-2</v>
      </c>
      <c r="S5">
        <v>-5.4505956138942385E-4</v>
      </c>
      <c r="T5">
        <f t="shared" si="2"/>
        <v>0</v>
      </c>
      <c r="U5">
        <f t="shared" si="3"/>
        <v>0</v>
      </c>
      <c r="W5" t="str">
        <v>hdi lower</v>
      </c>
      <c r="X5" s="7">
        <v>0.17000000000000007</v>
      </c>
    </row>
    <row r="6" spans="1:24" x14ac:dyDescent="0.35">
      <c r="A6" s="4">
        <f t="shared" si="4"/>
        <v>0.2</v>
      </c>
      <c r="B6">
        <f t="shared" si="0"/>
        <v>1.2246800314820199</v>
      </c>
      <c r="C6">
        <f t="shared" si="1"/>
        <v>6.1234024363436765E-2</v>
      </c>
      <c r="E6" s="4">
        <v>0.04</v>
      </c>
      <c r="F6">
        <v>3.8228069693221785E-6</v>
      </c>
      <c r="H6" t="str">
        <v>hdi upper</v>
      </c>
      <c r="I6" s="7">
        <v>0.57000000000000028</v>
      </c>
      <c r="R6" s="13">
        <f t="shared" si="5"/>
        <v>0.02</v>
      </c>
      <c r="S6">
        <v>-6.0992404721186655E-4</v>
      </c>
      <c r="T6">
        <f t="shared" si="2"/>
        <v>0</v>
      </c>
      <c r="U6">
        <f t="shared" si="3"/>
        <v>0</v>
      </c>
      <c r="W6" t="str">
        <v>hdi upper</v>
      </c>
      <c r="X6" s="7">
        <v>0.5750000000000004</v>
      </c>
    </row>
    <row r="7" spans="1:24" x14ac:dyDescent="0.35">
      <c r="A7" s="4">
        <f t="shared" si="4"/>
        <v>0.25</v>
      </c>
      <c r="B7">
        <f t="shared" si="0"/>
        <v>2.2970304647460562</v>
      </c>
      <c r="C7">
        <f t="shared" si="1"/>
        <v>0.11485156598136427</v>
      </c>
      <c r="E7" s="4">
        <v>0.05</v>
      </c>
      <c r="F7">
        <v>1.9798407214629989E-5</v>
      </c>
      <c r="H7" t="str">
        <v>ci lower</v>
      </c>
      <c r="I7" s="7">
        <v>0.16787810954044124</v>
      </c>
      <c r="K7" t="str" cm="1">
        <f t="array" ref="K7">[1]!FTEXT(K2)</f>
        <v>=GRID_HDI(E2:E102,F2:F102,TRUE)</v>
      </c>
      <c r="R7" s="13">
        <f t="shared" si="5"/>
        <v>2.5000000000000001E-2</v>
      </c>
      <c r="S7">
        <v>-5.7465536048513922E-4</v>
      </c>
      <c r="T7">
        <f t="shared" si="2"/>
        <v>0</v>
      </c>
      <c r="U7">
        <f t="shared" si="3"/>
        <v>0</v>
      </c>
      <c r="W7" t="str">
        <v>ci lower</v>
      </c>
      <c r="X7" s="7">
        <v>0.17046372653150324</v>
      </c>
    </row>
    <row r="8" spans="1:24" x14ac:dyDescent="0.35">
      <c r="A8" s="4">
        <f t="shared" si="4"/>
        <v>0.3</v>
      </c>
      <c r="B8">
        <f t="shared" si="0"/>
        <v>3.2111365531189087</v>
      </c>
      <c r="C8">
        <f t="shared" si="1"/>
        <v>0.16055688741005852</v>
      </c>
      <c r="E8" s="4">
        <v>6.0000000000000005E-2</v>
      </c>
      <c r="F8">
        <v>4.9060373377464663E-5</v>
      </c>
      <c r="H8" t="str">
        <v>ci upper</v>
      </c>
      <c r="I8" s="7">
        <v>0.5852021382417032</v>
      </c>
      <c r="R8" s="13">
        <f t="shared" si="5"/>
        <v>3.0000000000000002E-2</v>
      </c>
      <c r="S8">
        <v>-4.1422020807194908E-4</v>
      </c>
      <c r="T8">
        <f t="shared" si="2"/>
        <v>0</v>
      </c>
      <c r="U8">
        <f t="shared" si="3"/>
        <v>0</v>
      </c>
      <c r="W8" t="str">
        <v>ci upper</v>
      </c>
      <c r="X8" s="7">
        <v>0.58759784489708466</v>
      </c>
    </row>
    <row r="9" spans="1:24" x14ac:dyDescent="0.35">
      <c r="A9" s="4">
        <f t="shared" si="4"/>
        <v>0.35</v>
      </c>
      <c r="B9">
        <f t="shared" si="0"/>
        <v>3.5835048366108095</v>
      </c>
      <c r="C9">
        <f t="shared" si="1"/>
        <v>0.17917530851383151</v>
      </c>
      <c r="E9" s="4">
        <v>7.0000000000000007E-2</v>
      </c>
      <c r="F9">
        <v>1.099768598359331E-4</v>
      </c>
      <c r="H9" t="str">
        <v>BF01</v>
      </c>
      <c r="I9" s="7">
        <v>8.0415725248250158</v>
      </c>
      <c r="R9" s="13">
        <f t="shared" si="5"/>
        <v>3.5000000000000003E-2</v>
      </c>
      <c r="S9">
        <v>-1.035852968350032E-4</v>
      </c>
      <c r="T9">
        <f t="shared" si="2"/>
        <v>0</v>
      </c>
      <c r="U9">
        <f t="shared" si="3"/>
        <v>0</v>
      </c>
      <c r="W9" t="str">
        <v>BF01</v>
      </c>
      <c r="X9" s="7">
        <v>7.7151291712735688</v>
      </c>
    </row>
    <row r="10" spans="1:24" x14ac:dyDescent="0.35">
      <c r="A10" s="4">
        <f t="shared" si="4"/>
        <v>0.39999999999999997</v>
      </c>
      <c r="B10">
        <f t="shared" si="0"/>
        <v>3.3103697744284872</v>
      </c>
      <c r="C10">
        <f t="shared" si="1"/>
        <v>0.16551855032210891</v>
      </c>
      <c r="E10" s="4">
        <v>0.08</v>
      </c>
      <c r="F10">
        <v>2.2418912121701745E-4</v>
      </c>
      <c r="H10" t="str">
        <v>BF10</v>
      </c>
      <c r="I10" s="7">
        <v>0.12435378738585212</v>
      </c>
      <c r="R10" s="13">
        <f t="shared" si="5"/>
        <v>0.04</v>
      </c>
      <c r="S10">
        <v>3.8228266636298937E-4</v>
      </c>
      <c r="T10">
        <f t="shared" si="2"/>
        <v>3.8228266636298937E-4</v>
      </c>
      <c r="U10">
        <f t="shared" si="3"/>
        <v>1.9114039212044053E-6</v>
      </c>
      <c r="W10" t="str">
        <v>BF10</v>
      </c>
      <c r="X10" s="7">
        <v>0.12961545786211714</v>
      </c>
    </row>
    <row r="11" spans="1:24" x14ac:dyDescent="0.35">
      <c r="A11" s="4">
        <f t="shared" si="4"/>
        <v>0.44999999999999996</v>
      </c>
      <c r="B11">
        <f t="shared" si="0"/>
        <v>2.5770181237449408</v>
      </c>
      <c r="C11">
        <f t="shared" si="1"/>
        <v>0.12885095414143083</v>
      </c>
      <c r="E11" s="4">
        <v>0.09</v>
      </c>
      <c r="F11">
        <v>4.1333841214769983E-4</v>
      </c>
      <c r="H11" t="str">
        <v>P(H0|X)</v>
      </c>
      <c r="I11" s="7">
        <v>0.88939977008929061</v>
      </c>
      <c r="R11" s="13">
        <f t="shared" si="5"/>
        <v>4.4999999999999998E-2</v>
      </c>
      <c r="S11">
        <v>1.0684169746593226E-3</v>
      </c>
      <c r="T11">
        <f t="shared" si="2"/>
        <v>1.0684169746593226E-3</v>
      </c>
      <c r="U11">
        <f t="shared" si="3"/>
        <v>5.3420585721929288E-6</v>
      </c>
      <c r="W11" t="str">
        <v>P(H0|X)</v>
      </c>
      <c r="X11" s="7">
        <v>0.88525700763034509</v>
      </c>
    </row>
    <row r="12" spans="1:24" x14ac:dyDescent="0.35">
      <c r="A12" s="4">
        <f t="shared" si="4"/>
        <v>0.49999999999999994</v>
      </c>
      <c r="B12">
        <f t="shared" si="0"/>
        <v>1.6995849609375011</v>
      </c>
      <c r="C12">
        <f t="shared" si="1"/>
        <v>8.4979279673431662E-2</v>
      </c>
      <c r="E12" s="4">
        <v>9.9999999999999992E-2</v>
      </c>
      <c r="F12">
        <v>6.9906598725496269E-4</v>
      </c>
      <c r="H12" t="str">
        <v>P(H1|X)</v>
      </c>
      <c r="I12" s="8">
        <v>0.11060022991070939</v>
      </c>
      <c r="R12" s="13">
        <f t="shared" si="5"/>
        <v>4.9999999999999996E-2</v>
      </c>
      <c r="S12">
        <v>1.9798509211912886E-3</v>
      </c>
      <c r="T12">
        <f t="shared" si="2"/>
        <v>1.9798509211912886E-3</v>
      </c>
      <c r="U12">
        <f t="shared" si="3"/>
        <v>9.899205868183091E-6</v>
      </c>
      <c r="W12" t="str">
        <v>P(H1|X)</v>
      </c>
      <c r="X12" s="8">
        <v>0.11474299236965491</v>
      </c>
    </row>
    <row r="13" spans="1:24" x14ac:dyDescent="0.35">
      <c r="A13" s="4">
        <f t="shared" si="4"/>
        <v>0.54999999999999993</v>
      </c>
      <c r="B13">
        <f t="shared" si="0"/>
        <v>0.94485810823288963</v>
      </c>
      <c r="C13">
        <f t="shared" si="1"/>
        <v>4.7242922993942005E-2</v>
      </c>
      <c r="E13" s="4">
        <v>0.10999999999999999</v>
      </c>
      <c r="F13">
        <v>1.1023125831959898E-3</v>
      </c>
      <c r="R13" s="13">
        <f t="shared" si="5"/>
        <v>5.4999999999999993E-2</v>
      </c>
      <c r="S13">
        <v>3.1825317629862824E-3</v>
      </c>
      <c r="T13">
        <f t="shared" si="2"/>
        <v>3.1825317629862824E-3</v>
      </c>
      <c r="U13">
        <f t="shared" si="3"/>
        <v>1.5912580470895457E-5</v>
      </c>
    </row>
    <row r="14" spans="1:24" x14ac:dyDescent="0.35">
      <c r="A14" s="4">
        <f t="shared" si="4"/>
        <v>0.6</v>
      </c>
      <c r="B14">
        <f t="shared" si="0"/>
        <v>0.43593346823749712</v>
      </c>
      <c r="C14">
        <f t="shared" si="1"/>
        <v>2.1796681523899162E-2</v>
      </c>
      <c r="E14" s="4">
        <v>0.11999999999999998</v>
      </c>
      <c r="F14">
        <v>1.6412168647487724E-3</v>
      </c>
      <c r="H14" t="str" cm="1">
        <f t="array" ref="H14">[1]!FTEXT(H2)</f>
        <v>=GridDesc(E2:E102,F2:F102,TRUE,0.5)</v>
      </c>
      <c r="R14" s="13">
        <f t="shared" si="5"/>
        <v>5.9999999999999991E-2</v>
      </c>
      <c r="S14">
        <v>4.906062612632104E-3</v>
      </c>
      <c r="T14">
        <f t="shared" si="2"/>
        <v>4.906062612632104E-3</v>
      </c>
      <c r="U14">
        <f t="shared" si="3"/>
        <v>2.4530192291154351E-5</v>
      </c>
    </row>
    <row r="15" spans="1:24" x14ac:dyDescent="0.35">
      <c r="A15" s="4">
        <f t="shared" si="4"/>
        <v>0.65</v>
      </c>
      <c r="B15">
        <f t="shared" si="0"/>
        <v>0.16221142275485331</v>
      </c>
      <c r="C15">
        <f t="shared" si="1"/>
        <v>8.1105741562376883E-3</v>
      </c>
      <c r="E15" s="4">
        <v>0.12999999999999998</v>
      </c>
      <c r="F15">
        <v>2.333216978721504E-3</v>
      </c>
      <c r="R15" s="13">
        <f t="shared" si="5"/>
        <v>6.4999999999999988E-2</v>
      </c>
      <c r="S15">
        <v>7.4209605466066583E-3</v>
      </c>
      <c r="T15">
        <f t="shared" si="2"/>
        <v>7.4209605466066583E-3</v>
      </c>
      <c r="U15">
        <f t="shared" si="3"/>
        <v>3.7104620052060039E-5</v>
      </c>
    </row>
    <row r="16" spans="1:24" x14ac:dyDescent="0.35">
      <c r="A16" s="4">
        <f t="shared" si="4"/>
        <v>0.70000000000000007</v>
      </c>
      <c r="B16">
        <f t="shared" si="0"/>
        <v>4.6427451800315003E-2</v>
      </c>
      <c r="C16">
        <f t="shared" si="1"/>
        <v>2.3213734539563394E-3</v>
      </c>
      <c r="E16" s="4">
        <v>0.13999999999999999</v>
      </c>
      <c r="F16">
        <v>3.1957510719223784E-3</v>
      </c>
      <c r="R16" s="13">
        <f t="shared" si="5"/>
        <v>6.9999999999999993E-2</v>
      </c>
      <c r="S16">
        <v>1.0997742641387857E-2</v>
      </c>
      <c r="T16">
        <f t="shared" si="2"/>
        <v>1.0997742641387857E-2</v>
      </c>
      <c r="U16">
        <f t="shared" si="3"/>
        <v>5.4988442476712825E-5</v>
      </c>
    </row>
    <row r="17" spans="1:21" x14ac:dyDescent="0.35">
      <c r="A17" s="4">
        <f t="shared" si="4"/>
        <v>0.75000000000000011</v>
      </c>
      <c r="B17">
        <f t="shared" si="0"/>
        <v>9.4528002664446432E-3</v>
      </c>
      <c r="C17">
        <f t="shared" si="1"/>
        <v>4.7264018922371962E-4</v>
      </c>
      <c r="E17" s="4">
        <v>0.15</v>
      </c>
      <c r="F17">
        <v>4.2462572911595893E-3</v>
      </c>
      <c r="R17" s="13">
        <f t="shared" si="5"/>
        <v>7.4999999999999997E-2</v>
      </c>
      <c r="S17">
        <v>1.5906925973453605E-2</v>
      </c>
      <c r="T17">
        <f t="shared" si="2"/>
        <v>1.5906925973453605E-2</v>
      </c>
      <c r="U17">
        <f t="shared" si="3"/>
        <v>7.9534238288212988E-5</v>
      </c>
    </row>
    <row r="18" spans="1:21" x14ac:dyDescent="0.35">
      <c r="A18" s="4">
        <f t="shared" si="4"/>
        <v>0.80000000000000016</v>
      </c>
      <c r="B18">
        <f t="shared" si="0"/>
        <v>1.1959765932441507E-3</v>
      </c>
      <c r="C18">
        <f t="shared" si="1"/>
        <v>5.9798851917418248E-5</v>
      </c>
      <c r="E18" s="4">
        <v>0.16</v>
      </c>
      <c r="F18">
        <v>5.4967180376892929E-3</v>
      </c>
      <c r="R18" s="13">
        <f t="shared" si="5"/>
        <v>0.08</v>
      </c>
      <c r="S18">
        <v>2.2419027619281797E-2</v>
      </c>
      <c r="T18">
        <f t="shared" si="2"/>
        <v>2.2419027619281797E-2</v>
      </c>
      <c r="U18">
        <f t="shared" si="3"/>
        <v>1.1209458620966074E-4</v>
      </c>
    </row>
    <row r="19" spans="1:21" x14ac:dyDescent="0.35">
      <c r="A19" s="4">
        <f t="shared" si="4"/>
        <v>0.8500000000000002</v>
      </c>
      <c r="B19">
        <f t="shared" si="0"/>
        <v>7.2672518259224542E-5</v>
      </c>
      <c r="C19">
        <f t="shared" si="1"/>
        <v>3.633627265280508E-6</v>
      </c>
      <c r="E19" s="4">
        <v>0.17</v>
      </c>
      <c r="F19">
        <v>6.9372927305595064E-3</v>
      </c>
      <c r="H19" t="str" cm="1">
        <f t="array" ref="H19">[1]!FTEXT(E2)</f>
        <v>=GridSpline(A2:A22,B2:B22,5)</v>
      </c>
      <c r="R19" s="13">
        <f t="shared" si="5"/>
        <v>8.5000000000000006E-2</v>
      </c>
      <c r="S19">
        <v>3.0804564655350346E-2</v>
      </c>
      <c r="T19">
        <f t="shared" si="2"/>
        <v>3.0804564655350346E-2</v>
      </c>
      <c r="U19">
        <f t="shared" si="3"/>
        <v>1.5402206496415642E-4</v>
      </c>
    </row>
    <row r="20" spans="1:21" x14ac:dyDescent="0.35">
      <c r="A20" s="4">
        <f t="shared" si="4"/>
        <v>0.90000000000000024</v>
      </c>
      <c r="B20">
        <f t="shared" si="0"/>
        <v>1.1838804868799689E-6</v>
      </c>
      <c r="C20">
        <f t="shared" si="1"/>
        <v>5.9194046374119976E-8</v>
      </c>
      <c r="E20" s="4">
        <v>0.18000000000000002</v>
      </c>
      <c r="F20">
        <v>8.5526850432662109E-3</v>
      </c>
      <c r="R20" s="13">
        <f t="shared" si="5"/>
        <v>9.0000000000000011E-2</v>
      </c>
      <c r="S20">
        <v>4.1334054158137158E-2</v>
      </c>
      <c r="T20">
        <f t="shared" si="2"/>
        <v>4.1334054158137158E-2</v>
      </c>
      <c r="U20">
        <f t="shared" si="3"/>
        <v>2.0666925327480026E-4</v>
      </c>
    </row>
    <row r="21" spans="1:21" x14ac:dyDescent="0.35">
      <c r="A21" s="4">
        <f t="shared" si="4"/>
        <v>0.95000000000000029</v>
      </c>
      <c r="B21">
        <f t="shared" si="0"/>
        <v>7.9958471821650531E-10</v>
      </c>
      <c r="C21">
        <f t="shared" si="1"/>
        <v>3.9979250789817453E-11</v>
      </c>
      <c r="E21" s="4">
        <v>0.19000000000000003</v>
      </c>
      <c r="F21">
        <v>1.0327598649305391E-2</v>
      </c>
      <c r="R21" s="13">
        <f t="shared" si="5"/>
        <v>9.5000000000000015E-2</v>
      </c>
      <c r="S21">
        <v>5.4278013204120137E-2</v>
      </c>
      <c r="T21">
        <f t="shared" si="2"/>
        <v>5.4278013204120137E-2</v>
      </c>
      <c r="U21">
        <f t="shared" si="3"/>
        <v>2.7138872986469257E-4</v>
      </c>
    </row>
    <row r="22" spans="1:21" x14ac:dyDescent="0.35">
      <c r="A22" s="5">
        <f t="shared" si="4"/>
        <v>1.0000000000000002</v>
      </c>
      <c r="B22" s="1">
        <v>0</v>
      </c>
      <c r="C22" s="1">
        <f t="shared" si="1"/>
        <v>0</v>
      </c>
      <c r="E22" s="4">
        <v>0.20000000000000004</v>
      </c>
      <c r="F22">
        <v>1.2246737222173024E-2</v>
      </c>
      <c r="R22" s="13">
        <f t="shared" si="5"/>
        <v>0.10000000000000002</v>
      </c>
      <c r="S22">
        <v>6.9906958869777172E-2</v>
      </c>
      <c r="T22">
        <f t="shared" si="2"/>
        <v>6.9906958869777172E-2</v>
      </c>
      <c r="U22">
        <f t="shared" si="3"/>
        <v>3.4953307345693348E-4</v>
      </c>
    </row>
    <row r="23" spans="1:21" x14ac:dyDescent="0.35">
      <c r="B23">
        <f>SUM(B2:B22)</f>
        <v>19.999992556642813</v>
      </c>
      <c r="C23">
        <f>SUM(C2:C22)</f>
        <v>0.99999999999999989</v>
      </c>
      <c r="E23" s="4">
        <v>0.21000000000000005</v>
      </c>
      <c r="F23">
        <v>1.4290802460553354E-2</v>
      </c>
      <c r="R23" s="13">
        <f t="shared" si="5"/>
        <v>0.10500000000000002</v>
      </c>
      <c r="S23">
        <v>8.8482651711852156E-2</v>
      </c>
      <c r="T23">
        <f t="shared" si="2"/>
        <v>8.8482651711852156E-2</v>
      </c>
      <c r="U23">
        <f t="shared" si="3"/>
        <v>4.4241108039151157E-4</v>
      </c>
    </row>
    <row r="24" spans="1:21" x14ac:dyDescent="0.35">
      <c r="E24" s="4">
        <v>0.22000000000000006</v>
      </c>
      <c r="F24">
        <v>1.6424488163883685E-2</v>
      </c>
      <c r="R24" s="13">
        <f t="shared" si="5"/>
        <v>0.11000000000000003</v>
      </c>
      <c r="S24">
        <v>0.11023182620815294</v>
      </c>
      <c r="T24">
        <f t="shared" si="2"/>
        <v>0.11023182620815294</v>
      </c>
      <c r="U24">
        <f t="shared" si="3"/>
        <v>5.511564174759682E-4</v>
      </c>
    </row>
    <row r="25" spans="1:21" x14ac:dyDescent="0.35">
      <c r="E25" s="4">
        <v>0.23000000000000007</v>
      </c>
      <c r="F25">
        <v>1.8608486156789592E-2</v>
      </c>
      <c r="R25" s="13">
        <f t="shared" si="5"/>
        <v>0.11500000000000003</v>
      </c>
      <c r="S25">
        <v>0.13537246031675329</v>
      </c>
      <c r="T25">
        <f t="shared" si="2"/>
        <v>0.13537246031675329</v>
      </c>
      <c r="U25">
        <f t="shared" si="3"/>
        <v>6.7685896913473277E-4</v>
      </c>
    </row>
    <row r="26" spans="1:21" x14ac:dyDescent="0.35">
      <c r="E26" s="4">
        <v>0.24000000000000007</v>
      </c>
      <c r="F26">
        <v>2.0803488263896636E-2</v>
      </c>
      <c r="R26" s="13">
        <f t="shared" si="5"/>
        <v>0.12000000000000004</v>
      </c>
      <c r="S26">
        <v>0.16412253199572707</v>
      </c>
      <c r="T26">
        <f t="shared" si="2"/>
        <v>0.16412253199572707</v>
      </c>
      <c r="U26">
        <f t="shared" si="3"/>
        <v>8.2060861979223502E-4</v>
      </c>
    </row>
    <row r="27" spans="1:21" x14ac:dyDescent="0.35">
      <c r="E27" s="4">
        <v>0.25000000000000006</v>
      </c>
      <c r="F27">
        <v>2.2970186309830373E-2</v>
      </c>
      <c r="R27" s="13">
        <f t="shared" si="5"/>
        <v>0.12500000000000003</v>
      </c>
      <c r="S27">
        <v>0.19670001920314789</v>
      </c>
      <c r="T27">
        <f t="shared" si="2"/>
        <v>0.19670001920314789</v>
      </c>
      <c r="U27">
        <f t="shared" si="3"/>
        <v>9.8349525387290341E-4</v>
      </c>
    </row>
    <row r="28" spans="1:21" x14ac:dyDescent="0.35">
      <c r="E28" s="4">
        <v>0.26000000000000006</v>
      </c>
      <c r="F28">
        <v>2.507013508415367E-2</v>
      </c>
      <c r="R28" s="13">
        <f t="shared" si="5"/>
        <v>0.13000000000000003</v>
      </c>
      <c r="S28">
        <v>0.2333228998970899</v>
      </c>
      <c r="T28">
        <f t="shared" si="2"/>
        <v>0.2333228998970899</v>
      </c>
      <c r="U28">
        <f t="shared" si="3"/>
        <v>1.1666087558011692E-3</v>
      </c>
    </row>
    <row r="29" spans="1:21" x14ac:dyDescent="0.35">
      <c r="E29" s="4">
        <v>0.27000000000000007</v>
      </c>
      <c r="F29">
        <v>2.7068341236178458E-2</v>
      </c>
      <c r="R29" s="13">
        <f t="shared" si="5"/>
        <v>0.13500000000000004</v>
      </c>
      <c r="S29">
        <v>0.27420915203562674</v>
      </c>
      <c r="T29">
        <f t="shared" si="2"/>
        <v>0.27420915203562674</v>
      </c>
      <c r="U29">
        <f t="shared" si="3"/>
        <v>1.3710390100014611E-3</v>
      </c>
    </row>
    <row r="30" spans="1:21" x14ac:dyDescent="0.35">
      <c r="E30" s="4">
        <v>0.28000000000000008</v>
      </c>
      <c r="F30">
        <v>2.8930674380153953E-2</v>
      </c>
      <c r="R30" s="13">
        <f t="shared" si="5"/>
        <v>0.14000000000000004</v>
      </c>
      <c r="S30">
        <v>0.31957675357683218</v>
      </c>
      <c r="T30">
        <f t="shared" si="2"/>
        <v>0.31957675357683218</v>
      </c>
      <c r="U30">
        <f t="shared" si="3"/>
        <v>1.5978759008982086E-3</v>
      </c>
    </row>
    <row r="31" spans="1:21" x14ac:dyDescent="0.35">
      <c r="E31" s="4">
        <v>0.29000000000000009</v>
      </c>
      <c r="F31">
        <v>3.0623004130329375E-2</v>
      </c>
      <c r="R31" s="13">
        <f t="shared" si="5"/>
        <v>0.14500000000000005</v>
      </c>
      <c r="S31">
        <v>0.36964368247877988</v>
      </c>
      <c r="T31">
        <f t="shared" si="2"/>
        <v>0.36964368247877988</v>
      </c>
      <c r="U31">
        <f t="shared" si="3"/>
        <v>1.8482093129158401E-3</v>
      </c>
    </row>
    <row r="32" spans="1:21" x14ac:dyDescent="0.35">
      <c r="E32" s="4">
        <v>0.3000000000000001</v>
      </c>
      <c r="F32">
        <v>3.2111200100953946E-2</v>
      </c>
      <c r="R32" s="13">
        <f t="shared" si="5"/>
        <v>0.15000000000000005</v>
      </c>
      <c r="S32">
        <v>0.42462791669954408</v>
      </c>
      <c r="T32">
        <f t="shared" si="2"/>
        <v>0.42462791669954408</v>
      </c>
      <c r="U32">
        <f t="shared" si="3"/>
        <v>2.1231291304787876E-3</v>
      </c>
    </row>
    <row r="33" spans="5:21" x14ac:dyDescent="0.35">
      <c r="E33" s="4">
        <v>0.31000000000000011</v>
      </c>
      <c r="F33">
        <v>3.3365445938219239E-2</v>
      </c>
      <c r="R33" s="13">
        <f t="shared" si="5"/>
        <v>0.15500000000000005</v>
      </c>
      <c r="S33">
        <v>0.48467923702646198</v>
      </c>
      <c r="T33">
        <f t="shared" si="2"/>
        <v>0.48467923702646198</v>
      </c>
      <c r="U33">
        <f t="shared" si="3"/>
        <v>2.4233842538365995E-3</v>
      </c>
    </row>
    <row r="34" spans="5:21" x14ac:dyDescent="0.35">
      <c r="E34" s="4">
        <v>0.32000000000000012</v>
      </c>
      <c r="F34">
        <v>3.4373181416086238E-2</v>
      </c>
      <c r="R34" s="13">
        <f t="shared" si="5"/>
        <v>0.16000000000000006</v>
      </c>
      <c r="S34">
        <v>0.54967463556392593</v>
      </c>
      <c r="T34">
        <f t="shared" si="2"/>
        <v>0.54967463556392593</v>
      </c>
      <c r="U34">
        <f t="shared" si="3"/>
        <v>2.7483596465393101E-3</v>
      </c>
    </row>
    <row r="35" spans="5:21" x14ac:dyDescent="0.35">
      <c r="E35" s="4">
        <v>0.33000000000000013</v>
      </c>
      <c r="F35">
        <v>3.5126160340458304E-2</v>
      </c>
      <c r="R35" s="13">
        <f t="shared" si="5"/>
        <v>0.16500000000000006</v>
      </c>
      <c r="S35">
        <v>0.6194229072455919</v>
      </c>
      <c r="T35">
        <f t="shared" si="2"/>
        <v>0.6194229072455919</v>
      </c>
      <c r="U35">
        <f t="shared" si="3"/>
        <v>3.0970992879620724E-3</v>
      </c>
    </row>
    <row r="36" spans="5:21" x14ac:dyDescent="0.35">
      <c r="E36" s="4">
        <v>0.34000000000000014</v>
      </c>
      <c r="F36">
        <v>3.5616136517238772E-2</v>
      </c>
      <c r="R36" s="13">
        <f t="shared" si="5"/>
        <v>0.17000000000000007</v>
      </c>
      <c r="S36">
        <v>0.69373284700511628</v>
      </c>
      <c r="T36">
        <f t="shared" si="2"/>
        <v>0.69373284700511628</v>
      </c>
      <c r="U36">
        <f t="shared" si="3"/>
        <v>3.4686471574800434E-3</v>
      </c>
    </row>
    <row r="37" spans="5:21" x14ac:dyDescent="0.35">
      <c r="E37" s="4">
        <v>0.35000000000000014</v>
      </c>
      <c r="F37">
        <v>3.5834863752331012E-2</v>
      </c>
      <c r="R37" s="13">
        <f t="shared" si="5"/>
        <v>0.17500000000000007</v>
      </c>
      <c r="S37">
        <v>0.77241324977615466</v>
      </c>
      <c r="T37">
        <f t="shared" si="2"/>
        <v>0.77241324977615466</v>
      </c>
      <c r="U37">
        <f t="shared" si="3"/>
        <v>3.8620472344683752E-3</v>
      </c>
    </row>
    <row r="38" spans="5:21" x14ac:dyDescent="0.35">
      <c r="E38" s="4">
        <v>0.36000000000000015</v>
      </c>
      <c r="F38">
        <v>3.5778354877179966E-2</v>
      </c>
      <c r="R38" s="13">
        <f t="shared" si="5"/>
        <v>0.18000000000000008</v>
      </c>
      <c r="S38">
        <v>0.85527291049236343</v>
      </c>
      <c r="T38">
        <f t="shared" si="2"/>
        <v>0.85527291049236343</v>
      </c>
      <c r="U38">
        <f t="shared" si="3"/>
        <v>4.2763434983022234E-3</v>
      </c>
    </row>
    <row r="39" spans="5:21" x14ac:dyDescent="0.35">
      <c r="E39" s="4">
        <v>0.37000000000000016</v>
      </c>
      <c r="F39">
        <v>3.545965882539702E-2</v>
      </c>
      <c r="R39" s="13">
        <f t="shared" si="5"/>
        <v>0.18500000000000008</v>
      </c>
      <c r="S39">
        <v>0.94212062408739827</v>
      </c>
      <c r="T39">
        <f t="shared" si="2"/>
        <v>0.94212062408739827</v>
      </c>
      <c r="U39">
        <f t="shared" si="3"/>
        <v>4.7105799283567408E-3</v>
      </c>
    </row>
    <row r="40" spans="5:21" x14ac:dyDescent="0.35">
      <c r="E40" s="4">
        <v>0.38000000000000017</v>
      </c>
      <c r="F40">
        <v>3.4896083556135146E-2</v>
      </c>
      <c r="R40" s="13">
        <f t="shared" si="5"/>
        <v>0.19000000000000009</v>
      </c>
      <c r="S40">
        <v>1.0327651854949158</v>
      </c>
      <c r="T40">
        <f t="shared" si="2"/>
        <v>1.0327651854949158</v>
      </c>
      <c r="U40">
        <f t="shared" si="3"/>
        <v>5.1638005040070857E-3</v>
      </c>
    </row>
    <row r="41" spans="5:21" x14ac:dyDescent="0.35">
      <c r="E41" s="4">
        <v>0.39000000000000018</v>
      </c>
      <c r="F41">
        <v>3.4104937028547319E-2</v>
      </c>
      <c r="R41" s="13">
        <f t="shared" si="5"/>
        <v>0.19500000000000009</v>
      </c>
      <c r="S41">
        <v>1.1270153896485715</v>
      </c>
      <c r="T41">
        <f t="shared" si="2"/>
        <v>1.1270153896485715</v>
      </c>
      <c r="U41">
        <f t="shared" si="3"/>
        <v>5.6350492046284076E-3</v>
      </c>
    </row>
    <row r="42" spans="5:21" x14ac:dyDescent="0.35">
      <c r="E42" s="4">
        <v>0.40000000000000019</v>
      </c>
      <c r="F42">
        <v>3.3103527201786526E-2</v>
      </c>
      <c r="R42" s="13">
        <f t="shared" si="5"/>
        <v>0.20000000000000009</v>
      </c>
      <c r="S42">
        <v>1.2246800314820214</v>
      </c>
      <c r="T42">
        <f t="shared" si="2"/>
        <v>1.2246800314820214</v>
      </c>
      <c r="U42">
        <f t="shared" si="3"/>
        <v>6.1233700095958627E-3</v>
      </c>
    </row>
    <row r="43" spans="5:21" x14ac:dyDescent="0.35">
      <c r="E43" s="4">
        <v>0.4100000000000002</v>
      </c>
      <c r="F43">
        <v>3.1910935965603883E-2</v>
      </c>
      <c r="R43" s="13">
        <f t="shared" si="5"/>
        <v>0.2050000000000001</v>
      </c>
      <c r="S43">
        <v>1.3255178809860586</v>
      </c>
      <c r="T43">
        <f t="shared" si="2"/>
        <v>1.3255178809860586</v>
      </c>
      <c r="U43">
        <f t="shared" si="3"/>
        <v>6.6275567748017477E-3</v>
      </c>
    </row>
    <row r="44" spans="5:21" x14ac:dyDescent="0.35">
      <c r="E44" s="4">
        <v>0.42000000000000021</v>
      </c>
      <c r="F44">
        <v>3.0553340932143118E-2</v>
      </c>
      <c r="R44" s="13">
        <f t="shared" si="5"/>
        <v>0.2100000000000001</v>
      </c>
      <c r="S44">
        <v>1.4290876083800212</v>
      </c>
      <c r="T44">
        <f t="shared" si="2"/>
        <v>1.4290876083800212</v>
      </c>
      <c r="U44">
        <f t="shared" si="3"/>
        <v>7.1454028622069217E-3</v>
      </c>
    </row>
    <row r="45" spans="5:21" x14ac:dyDescent="0.35">
      <c r="E45" s="4">
        <v>0.43000000000000022</v>
      </c>
      <c r="F45">
        <v>2.905869364414608E-2</v>
      </c>
      <c r="R45" s="13">
        <f t="shared" si="5"/>
        <v>0.21500000000000011</v>
      </c>
      <c r="S45">
        <v>1.5348978589403846</v>
      </c>
      <c r="T45">
        <f t="shared" si="2"/>
        <v>1.5348978589403846</v>
      </c>
      <c r="U45">
        <f t="shared" si="3"/>
        <v>7.6744515102893851E-3</v>
      </c>
    </row>
    <row r="46" spans="5:21" x14ac:dyDescent="0.35">
      <c r="E46" s="4">
        <v>0.44000000000000022</v>
      </c>
      <c r="F46">
        <v>2.7454945644354644E-2</v>
      </c>
      <c r="R46" s="13">
        <f t="shared" si="5"/>
        <v>0.22000000000000011</v>
      </c>
      <c r="S46">
        <v>1.642457277943624</v>
      </c>
      <c r="T46">
        <f t="shared" si="2"/>
        <v>1.642457277943624</v>
      </c>
      <c r="U46">
        <f t="shared" si="3"/>
        <v>8.2122459575271409E-3</v>
      </c>
    </row>
    <row r="47" spans="5:21" x14ac:dyDescent="0.35">
      <c r="E47" s="4">
        <v>0.45000000000000023</v>
      </c>
      <c r="F47">
        <v>2.5770048475510662E-2</v>
      </c>
      <c r="R47" s="13">
        <f t="shared" si="5"/>
        <v>0.22500000000000012</v>
      </c>
      <c r="S47">
        <v>1.7512745106662142</v>
      </c>
      <c r="T47">
        <f t="shared" si="2"/>
        <v>1.7512745106662142</v>
      </c>
      <c r="U47">
        <f t="shared" si="3"/>
        <v>8.7563294423981895E-3</v>
      </c>
    </row>
    <row r="48" spans="5:21" x14ac:dyDescent="0.35">
      <c r="E48" s="4">
        <v>0.46000000000000024</v>
      </c>
      <c r="F48">
        <v>2.4031066744030164E-2</v>
      </c>
      <c r="R48" s="13">
        <f t="shared" si="5"/>
        <v>0.23000000000000012</v>
      </c>
      <c r="S48">
        <v>1.8608582023846303</v>
      </c>
      <c r="T48">
        <f t="shared" si="2"/>
        <v>1.8608582023846303</v>
      </c>
      <c r="U48">
        <f t="shared" si="3"/>
        <v>9.3042452033805286E-3</v>
      </c>
    </row>
    <row r="49" spans="5:21" x14ac:dyDescent="0.35">
      <c r="E49" s="4">
        <v>0.47000000000000025</v>
      </c>
      <c r="F49">
        <v>2.2261517311025807E-2</v>
      </c>
      <c r="R49" s="13">
        <f t="shared" si="5"/>
        <v>0.23500000000000013</v>
      </c>
      <c r="S49">
        <v>1.9707169983753479</v>
      </c>
      <c r="T49">
        <f t="shared" si="2"/>
        <v>1.9707169983753479</v>
      </c>
      <c r="U49">
        <f t="shared" si="3"/>
        <v>9.8535364789521639E-3</v>
      </c>
    </row>
    <row r="50" spans="5:21" x14ac:dyDescent="0.35">
      <c r="E50" s="4">
        <v>0.48000000000000026</v>
      </c>
      <c r="F50">
        <v>2.0484030101284436E-2</v>
      </c>
      <c r="R50" s="13">
        <f t="shared" si="5"/>
        <v>0.24000000000000013</v>
      </c>
      <c r="S50">
        <v>2.0803595439148421</v>
      </c>
      <c r="T50">
        <f t="shared" si="2"/>
        <v>2.0803595439148421</v>
      </c>
      <c r="U50">
        <f t="shared" si="3"/>
        <v>1.0401746507591098E-2</v>
      </c>
    </row>
    <row r="51" spans="5:21" x14ac:dyDescent="0.35">
      <c r="E51" s="4">
        <v>0.49000000000000027</v>
      </c>
      <c r="F51">
        <v>1.872123503959288E-2</v>
      </c>
      <c r="R51" s="13">
        <f t="shared" si="5"/>
        <v>0.24500000000000013</v>
      </c>
      <c r="S51">
        <v>2.1892944842795869</v>
      </c>
      <c r="T51">
        <f t="shared" si="2"/>
        <v>2.1892944842795869</v>
      </c>
      <c r="U51">
        <f t="shared" si="3"/>
        <v>1.0946418527775321E-2</v>
      </c>
    </row>
    <row r="52" spans="5:21" x14ac:dyDescent="0.35">
      <c r="E52" s="4">
        <v>0.50000000000000022</v>
      </c>
      <c r="F52">
        <v>1.6995762050737984E-2</v>
      </c>
      <c r="R52" s="13">
        <f t="shared" si="5"/>
        <v>0.25000000000000011</v>
      </c>
      <c r="S52">
        <v>2.2970304647460589</v>
      </c>
      <c r="T52">
        <f t="shared" si="2"/>
        <v>2.2970304647460589</v>
      </c>
      <c r="U52">
        <f t="shared" si="3"/>
        <v>1.1485095777982846E-2</v>
      </c>
    </row>
    <row r="53" spans="5:21" x14ac:dyDescent="0.35">
      <c r="E53" s="4">
        <v>0.51000000000000023</v>
      </c>
      <c r="F53">
        <v>1.5328067114217747E-2</v>
      </c>
      <c r="R53" s="13">
        <f t="shared" si="5"/>
        <v>0.25500000000000012</v>
      </c>
      <c r="S53">
        <v>2.4030869177080212</v>
      </c>
      <c r="T53">
        <f t="shared" si="2"/>
        <v>2.4030869177080212</v>
      </c>
      <c r="U53">
        <f t="shared" si="3"/>
        <v>1.2015375432012566E-2</v>
      </c>
    </row>
    <row r="54" spans="5:21" x14ac:dyDescent="0.35">
      <c r="E54" s="4">
        <v>0.52000000000000024</v>
      </c>
      <c r="F54">
        <v>1.3729910428375004E-2</v>
      </c>
      <c r="R54" s="13">
        <f t="shared" si="5"/>
        <v>0.26000000000000012</v>
      </c>
      <c r="S54">
        <v>2.5070264240283922</v>
      </c>
      <c r="T54">
        <f t="shared" si="2"/>
        <v>2.5070264240283922</v>
      </c>
      <c r="U54">
        <f t="shared" si="3"/>
        <v>1.2535070404946976E-2</v>
      </c>
    </row>
    <row r="55" spans="5:21" x14ac:dyDescent="0.35">
      <c r="E55" s="4">
        <v>0.53000000000000025</v>
      </c>
      <c r="F55">
        <v>1.2210878246263764E-2</v>
      </c>
      <c r="R55" s="13">
        <f t="shared" si="5"/>
        <v>0.26500000000000012</v>
      </c>
      <c r="S55">
        <v>2.6084223516873788</v>
      </c>
      <c r="T55">
        <f t="shared" si="2"/>
        <v>2.6084223516873788</v>
      </c>
      <c r="U55">
        <f t="shared" si="3"/>
        <v>1.304204754718946E-2</v>
      </c>
    </row>
    <row r="56" spans="5:21" x14ac:dyDescent="0.35">
      <c r="E56" s="4">
        <v>0.54000000000000026</v>
      </c>
      <c r="F56">
        <v>1.0780556820938045E-2</v>
      </c>
      <c r="R56" s="13">
        <f t="shared" si="5"/>
        <v>0.27000000000000013</v>
      </c>
      <c r="S56">
        <v>2.7068480686651886</v>
      </c>
      <c r="T56">
        <f t="shared" si="2"/>
        <v>2.7068480686651886</v>
      </c>
      <c r="U56">
        <f t="shared" si="3"/>
        <v>1.3534173709143409E-2</v>
      </c>
    </row>
    <row r="57" spans="5:21" x14ac:dyDescent="0.35">
      <c r="E57" s="4">
        <v>0.55000000000000027</v>
      </c>
      <c r="F57">
        <v>9.44853240545185E-3</v>
      </c>
      <c r="R57" s="13">
        <f t="shared" si="5"/>
        <v>0.27500000000000013</v>
      </c>
      <c r="S57">
        <v>2.8018769429420276</v>
      </c>
      <c r="T57">
        <f t="shared" si="2"/>
        <v>2.8018769429420276</v>
      </c>
      <c r="U57">
        <f t="shared" si="3"/>
        <v>1.4009315741212211E-2</v>
      </c>
    </row>
    <row r="58" spans="5:21" x14ac:dyDescent="0.35">
      <c r="E58" s="4">
        <v>0.56000000000000028</v>
      </c>
      <c r="F58">
        <v>8.2224786759919968E-3</v>
      </c>
      <c r="R58" s="13">
        <f t="shared" si="5"/>
        <v>0.28000000000000014</v>
      </c>
      <c r="S58">
        <v>2.8930823424981029</v>
      </c>
      <c r="T58">
        <f t="shared" si="2"/>
        <v>2.8930823424981029</v>
      </c>
      <c r="U58">
        <f t="shared" si="3"/>
        <v>1.4465340493799253E-2</v>
      </c>
    </row>
    <row r="59" spans="5:21" x14ac:dyDescent="0.35">
      <c r="E59" s="4">
        <v>0.57000000000000028</v>
      </c>
      <c r="F59">
        <v>7.102419001276462E-3</v>
      </c>
      <c r="R59" s="13">
        <f t="shared" si="5"/>
        <v>0.28500000000000014</v>
      </c>
      <c r="S59">
        <v>2.980037635313622</v>
      </c>
      <c r="T59">
        <f t="shared" si="2"/>
        <v>2.980037635313622</v>
      </c>
      <c r="U59">
        <f t="shared" si="3"/>
        <v>1.4900114817307925E-2</v>
      </c>
    </row>
    <row r="60" spans="5:21" x14ac:dyDescent="0.35">
      <c r="E60" s="4">
        <v>0.58000000000000029</v>
      </c>
      <c r="F60">
        <v>6.0864641731560257E-3</v>
      </c>
      <c r="R60" s="13">
        <f t="shared" si="5"/>
        <v>0.29000000000000015</v>
      </c>
      <c r="S60">
        <v>3.0623161893687922</v>
      </c>
      <c r="T60">
        <f t="shared" si="2"/>
        <v>3.0623161893687922</v>
      </c>
      <c r="U60">
        <f t="shared" si="3"/>
        <v>1.5311505562141621E-2</v>
      </c>
    </row>
    <row r="61" spans="5:21" x14ac:dyDescent="0.35">
      <c r="E61" s="4">
        <v>0.5900000000000003</v>
      </c>
      <c r="F61">
        <v>5.1727249834814673E-3</v>
      </c>
      <c r="R61" s="13">
        <f t="shared" si="5"/>
        <v>0.29500000000000015</v>
      </c>
      <c r="S61">
        <v>3.1394913726438194</v>
      </c>
      <c r="T61">
        <f t="shared" si="2"/>
        <v>3.1394913726438194</v>
      </c>
      <c r="U61">
        <f t="shared" si="3"/>
        <v>1.5697379578703721E-2</v>
      </c>
    </row>
    <row r="62" spans="5:21" x14ac:dyDescent="0.35">
      <c r="E62" s="4">
        <v>0.60000000000000031</v>
      </c>
      <c r="F62">
        <v>4.359312224103561E-3</v>
      </c>
      <c r="R62" s="13">
        <f t="shared" si="5"/>
        <v>0.30000000000000016</v>
      </c>
      <c r="S62">
        <v>3.2111365531189109</v>
      </c>
      <c r="T62">
        <f t="shared" si="2"/>
        <v>3.2111365531189109</v>
      </c>
      <c r="U62">
        <f t="shared" si="3"/>
        <v>1.6055603717397615E-2</v>
      </c>
    </row>
    <row r="63" spans="5:21" x14ac:dyDescent="0.35">
      <c r="E63" s="4">
        <v>0.61000000000000032</v>
      </c>
      <c r="F63">
        <v>3.6434653530679263E-3</v>
      </c>
      <c r="R63" s="13">
        <f t="shared" si="5"/>
        <v>0.30500000000000016</v>
      </c>
      <c r="S63">
        <v>3.2768790244513659</v>
      </c>
      <c r="T63">
        <f t="shared" si="2"/>
        <v>3.2768790244513659</v>
      </c>
      <c r="U63">
        <f t="shared" si="3"/>
        <v>1.6384314455684671E-2</v>
      </c>
    </row>
    <row r="64" spans="5:21" x14ac:dyDescent="0.35">
      <c r="E64" s="4">
        <v>0.62000000000000033</v>
      </c>
      <c r="F64">
        <v>3.0189384931995317E-3</v>
      </c>
      <c r="R64" s="13">
        <f t="shared" si="5"/>
        <v>0.31000000000000016</v>
      </c>
      <c r="S64">
        <v>3.336561783006851</v>
      </c>
      <c r="T64">
        <f t="shared" si="2"/>
        <v>3.336561783006851</v>
      </c>
      <c r="U64">
        <f t="shared" si="3"/>
        <v>1.6682726779258163E-2</v>
      </c>
    </row>
    <row r="65" spans="5:21" x14ac:dyDescent="0.35">
      <c r="E65" s="4">
        <v>0.63000000000000034</v>
      </c>
      <c r="F65">
        <v>2.4786144335181893E-3</v>
      </c>
      <c r="R65" s="13">
        <f t="shared" si="5"/>
        <v>0.31500000000000017</v>
      </c>
      <c r="S65">
        <v>3.390081750828124</v>
      </c>
      <c r="T65">
        <f t="shared" si="2"/>
        <v>3.390081750828124</v>
      </c>
      <c r="U65">
        <f t="shared" si="3"/>
        <v>1.6950325300869342E-2</v>
      </c>
    </row>
    <row r="66" spans="5:21" x14ac:dyDescent="0.35">
      <c r="E66" s="4">
        <v>0.64000000000000035</v>
      </c>
      <c r="F66">
        <v>2.0153759630437084E-3</v>
      </c>
      <c r="R66" s="13">
        <f t="shared" si="5"/>
        <v>0.32000000000000017</v>
      </c>
      <c r="S66">
        <v>3.4373358499579436</v>
      </c>
      <c r="T66">
        <f t="shared" si="2"/>
        <v>3.4373358499579436</v>
      </c>
      <c r="U66">
        <f t="shared" si="3"/>
        <v>1.7186594633269454E-2</v>
      </c>
    </row>
    <row r="67" spans="5:21" x14ac:dyDescent="0.35">
      <c r="E67" s="4">
        <v>0.65000000000000036</v>
      </c>
      <c r="F67">
        <v>1.6221058707958987E-3</v>
      </c>
      <c r="R67" s="13">
        <f t="shared" si="5"/>
        <v>0.32500000000000018</v>
      </c>
      <c r="S67">
        <v>3.4782210024390685</v>
      </c>
      <c r="T67">
        <f t="shared" ref="T67:T130" si="6">IF(S67&lt;0,0,S67)</f>
        <v>3.4782210024390685</v>
      </c>
      <c r="U67">
        <f t="shared" ref="U67:U130" si="7">T67/T$203</f>
        <v>1.7391019389209755E-2</v>
      </c>
    </row>
    <row r="68" spans="5:21" x14ac:dyDescent="0.35">
      <c r="E68" s="4">
        <v>0.66000000000000036</v>
      </c>
      <c r="F68">
        <v>1.2917516932147253E-3</v>
      </c>
      <c r="R68" s="13">
        <f t="shared" ref="R68:R131" si="8">R67+0.005</f>
        <v>0.33000000000000018</v>
      </c>
      <c r="S68">
        <v>3.5126341303142565</v>
      </c>
      <c r="T68">
        <f t="shared" si="6"/>
        <v>3.5126341303142565</v>
      </c>
      <c r="U68">
        <f t="shared" si="7"/>
        <v>1.7563084181441497E-2</v>
      </c>
    </row>
    <row r="69" spans="5:21" x14ac:dyDescent="0.35">
      <c r="E69" s="4">
        <v>0.67000000000000037</v>
      </c>
      <c r="F69">
        <v>1.0175199564207683E-3</v>
      </c>
      <c r="R69" s="13">
        <f t="shared" si="8"/>
        <v>0.33500000000000019</v>
      </c>
      <c r="S69">
        <v>3.5404721556262664</v>
      </c>
      <c r="T69">
        <f t="shared" si="6"/>
        <v>3.5404721556262664</v>
      </c>
      <c r="U69">
        <f t="shared" si="7"/>
        <v>1.7702273622715925E-2</v>
      </c>
    </row>
    <row r="70" spans="5:21" x14ac:dyDescent="0.35">
      <c r="E70" s="4">
        <v>0.68000000000000038</v>
      </c>
      <c r="F70">
        <v>7.9268193395476427E-4</v>
      </c>
      <c r="R70" s="13">
        <f t="shared" si="8"/>
        <v>0.34000000000000019</v>
      </c>
      <c r="S70">
        <v>3.5616320004178563</v>
      </c>
      <c r="T70">
        <f t="shared" si="6"/>
        <v>3.5616320004178563</v>
      </c>
      <c r="U70">
        <f t="shared" si="7"/>
        <v>1.780807232578429E-2</v>
      </c>
    </row>
    <row r="71" spans="5:21" x14ac:dyDescent="0.35">
      <c r="E71" s="4">
        <v>0.69000000000000039</v>
      </c>
      <c r="F71">
        <v>6.1050889935744827E-4</v>
      </c>
      <c r="R71" s="13">
        <f t="shared" si="8"/>
        <v>0.3450000000000002</v>
      </c>
      <c r="S71">
        <v>3.5760105867317846</v>
      </c>
      <c r="T71">
        <f t="shared" si="6"/>
        <v>3.5760105867317846</v>
      </c>
      <c r="U71">
        <f t="shared" si="7"/>
        <v>1.7879964903397848E-2</v>
      </c>
    </row>
    <row r="72" spans="5:21" x14ac:dyDescent="0.35">
      <c r="E72" s="4">
        <v>0.7000000000000004</v>
      </c>
      <c r="F72">
        <v>4.6427212616955593E-4</v>
      </c>
      <c r="R72" s="13">
        <f t="shared" si="8"/>
        <v>0.3500000000000002</v>
      </c>
      <c r="S72">
        <v>3.5835048366108095</v>
      </c>
      <c r="T72">
        <f t="shared" si="6"/>
        <v>3.5835048366108095</v>
      </c>
      <c r="U72">
        <f t="shared" si="7"/>
        <v>1.7917435968307843E-2</v>
      </c>
    </row>
    <row r="73" spans="5:21" x14ac:dyDescent="0.35">
      <c r="E73" s="4">
        <v>0.71000000000000041</v>
      </c>
      <c r="F73">
        <v>3.4770609401487182E-4</v>
      </c>
      <c r="R73" s="13">
        <f t="shared" si="8"/>
        <v>0.3550000000000002</v>
      </c>
      <c r="S73">
        <v>3.5840649101912305</v>
      </c>
      <c r="T73">
        <f t="shared" si="6"/>
        <v>3.5840649101912305</v>
      </c>
      <c r="U73">
        <f t="shared" si="7"/>
        <v>1.7920236322422678E-2</v>
      </c>
    </row>
    <row r="74" spans="5:21" x14ac:dyDescent="0.35">
      <c r="E74" s="4">
        <v>0.72000000000000042</v>
      </c>
      <c r="F74">
        <v>2.5639810684937621E-4</v>
      </c>
      <c r="R74" s="13">
        <f t="shared" si="8"/>
        <v>0.36000000000000021</v>
      </c>
      <c r="S74">
        <v>3.5778539199835069</v>
      </c>
      <c r="T74">
        <f t="shared" si="6"/>
        <v>3.5778539199835069</v>
      </c>
      <c r="U74">
        <f t="shared" si="7"/>
        <v>1.7889181524279325E-2</v>
      </c>
    </row>
    <row r="75" spans="5:21" x14ac:dyDescent="0.35">
      <c r="E75" s="4">
        <v>0.73000000000000043</v>
      </c>
      <c r="F75">
        <v>1.8639867471209834E-4</v>
      </c>
      <c r="R75" s="13">
        <f t="shared" si="8"/>
        <v>0.36500000000000021</v>
      </c>
      <c r="S75">
        <v>3.5650882165916369</v>
      </c>
      <c r="T75">
        <f t="shared" si="6"/>
        <v>3.5650882165916369</v>
      </c>
      <c r="U75">
        <f t="shared" si="7"/>
        <v>1.78253533215719E-2</v>
      </c>
    </row>
    <row r="76" spans="5:21" x14ac:dyDescent="0.35">
      <c r="E76" s="4">
        <v>0.74000000000000044</v>
      </c>
      <c r="F76">
        <v>1.3375830764206746E-4</v>
      </c>
      <c r="R76" s="13">
        <f t="shared" si="8"/>
        <v>0.37000000000000022</v>
      </c>
      <c r="S76">
        <v>3.5459841506196228</v>
      </c>
      <c r="T76">
        <f t="shared" si="6"/>
        <v>3.5459841506196228</v>
      </c>
      <c r="U76">
        <f t="shared" si="7"/>
        <v>1.772983346199453E-2</v>
      </c>
    </row>
    <row r="77" spans="5:21" x14ac:dyDescent="0.35">
      <c r="E77" s="4">
        <v>0.75000000000000044</v>
      </c>
      <c r="F77">
        <v>9.4527515678312821E-5</v>
      </c>
      <c r="R77" s="13">
        <f t="shared" si="8"/>
        <v>0.37500000000000022</v>
      </c>
      <c r="S77">
        <v>3.5207580726714633</v>
      </c>
      <c r="T77">
        <f t="shared" si="6"/>
        <v>3.5207580726714633</v>
      </c>
      <c r="U77">
        <f t="shared" si="7"/>
        <v>1.7603703693241331E-2</v>
      </c>
    </row>
    <row r="78" spans="5:21" x14ac:dyDescent="0.35">
      <c r="E78" s="4">
        <v>0.76000000000000045</v>
      </c>
      <c r="F78">
        <v>6.5162206223854234E-5</v>
      </c>
      <c r="R78" s="13">
        <f t="shared" si="8"/>
        <v>0.38000000000000023</v>
      </c>
      <c r="S78">
        <v>3.4896263333511586</v>
      </c>
      <c r="T78">
        <f t="shared" si="6"/>
        <v>3.4896263333511586</v>
      </c>
      <c r="U78">
        <f t="shared" si="7"/>
        <v>1.7448045763006424E-2</v>
      </c>
    </row>
    <row r="79" spans="5:21" x14ac:dyDescent="0.35">
      <c r="E79" s="4">
        <v>0.77000000000000046</v>
      </c>
      <c r="F79">
        <v>4.3739876137673827E-5</v>
      </c>
      <c r="R79" s="13">
        <f t="shared" si="8"/>
        <v>0.38500000000000023</v>
      </c>
      <c r="S79">
        <v>3.4528052832627076</v>
      </c>
      <c r="T79">
        <f t="shared" si="6"/>
        <v>3.4528052832627076</v>
      </c>
      <c r="U79">
        <f t="shared" si="7"/>
        <v>1.7263941418983929E-2</v>
      </c>
    </row>
    <row r="80" spans="5:21" x14ac:dyDescent="0.35">
      <c r="E80" s="4">
        <v>0.78000000000000047</v>
      </c>
      <c r="F80">
        <v>2.8743419642744245E-5</v>
      </c>
      <c r="R80" s="13">
        <f t="shared" si="8"/>
        <v>0.39000000000000024</v>
      </c>
      <c r="S80">
        <v>3.4105112730101128</v>
      </c>
      <c r="T80">
        <f t="shared" si="6"/>
        <v>3.4105112730101128</v>
      </c>
      <c r="U80">
        <f t="shared" si="7"/>
        <v>1.7052472408867973E-2</v>
      </c>
    </row>
    <row r="81" spans="5:21" x14ac:dyDescent="0.35">
      <c r="E81" s="4">
        <v>0.79000000000000048</v>
      </c>
      <c r="F81">
        <v>1.8655730962038114E-5</v>
      </c>
      <c r="R81" s="13">
        <f t="shared" si="8"/>
        <v>0.39500000000000024</v>
      </c>
      <c r="S81">
        <v>3.3629606531973715</v>
      </c>
      <c r="T81">
        <f t="shared" si="6"/>
        <v>3.3629606531973715</v>
      </c>
      <c r="U81">
        <f t="shared" si="7"/>
        <v>1.6814720480352669E-2</v>
      </c>
    </row>
    <row r="82" spans="5:21" x14ac:dyDescent="0.35">
      <c r="E82" s="4">
        <v>0.80000000000000049</v>
      </c>
      <c r="F82">
        <v>1.1959704318528059E-5</v>
      </c>
      <c r="R82" s="13">
        <f t="shared" si="8"/>
        <v>0.40000000000000024</v>
      </c>
      <c r="S82">
        <v>3.3103697744284841</v>
      </c>
      <c r="T82">
        <f t="shared" si="6"/>
        <v>3.3103697744284841</v>
      </c>
      <c r="U82">
        <f t="shared" si="7"/>
        <v>1.6551767381132135E-2</v>
      </c>
    </row>
    <row r="83" spans="5:21" x14ac:dyDescent="0.35">
      <c r="E83" s="4">
        <v>0.8100000000000005</v>
      </c>
      <c r="F83">
        <v>7.3340013109924493E-6</v>
      </c>
      <c r="R83" s="13">
        <f t="shared" si="8"/>
        <v>0.40500000000000025</v>
      </c>
      <c r="S83">
        <v>3.2529771615541647</v>
      </c>
      <c r="T83">
        <f t="shared" si="6"/>
        <v>3.2529771615541647</v>
      </c>
      <c r="U83">
        <f t="shared" si="7"/>
        <v>1.6264805729588206E-2</v>
      </c>
    </row>
    <row r="84" spans="5:21" x14ac:dyDescent="0.35">
      <c r="E84" s="4">
        <v>0.82000000000000051</v>
      </c>
      <c r="F84">
        <v>4.2403530414324301E-6</v>
      </c>
      <c r="R84" s="13">
        <f t="shared" si="8"/>
        <v>0.41000000000000025</v>
      </c>
      <c r="S84">
        <v>3.1911100364119789</v>
      </c>
      <c r="T84">
        <f t="shared" si="6"/>
        <v>3.1911100364119789</v>
      </c>
      <c r="U84">
        <f t="shared" si="7"/>
        <v>1.5955471626853523E-2</v>
      </c>
    </row>
    <row r="85" spans="5:21" x14ac:dyDescent="0.35">
      <c r="E85" s="4">
        <v>0.83000000000000052</v>
      </c>
      <c r="F85">
        <v>2.33625798765484E-6</v>
      </c>
      <c r="R85" s="13">
        <f t="shared" si="8"/>
        <v>0.41500000000000026</v>
      </c>
      <c r="S85">
        <v>3.1251177950862075</v>
      </c>
      <c r="T85">
        <f t="shared" si="6"/>
        <v>3.1251177950862075</v>
      </c>
      <c r="U85">
        <f t="shared" si="7"/>
        <v>1.5625512044748446E-2</v>
      </c>
    </row>
    <row r="86" spans="5:21" x14ac:dyDescent="0.35">
      <c r="E86" s="4">
        <v>0.84000000000000052</v>
      </c>
      <c r="F86">
        <v>1.2792146274665118E-6</v>
      </c>
      <c r="R86" s="13">
        <f t="shared" si="8"/>
        <v>0.42000000000000026</v>
      </c>
      <c r="S86">
        <v>3.0553498336611309</v>
      </c>
      <c r="T86">
        <f t="shared" si="6"/>
        <v>3.0553498336611309</v>
      </c>
      <c r="U86">
        <f t="shared" si="7"/>
        <v>1.527667395509333E-2</v>
      </c>
    </row>
    <row r="87" spans="5:21" x14ac:dyDescent="0.35">
      <c r="E87" s="4">
        <v>0.85000000000000053</v>
      </c>
      <c r="F87">
        <v>7.2672143867428038E-7</v>
      </c>
      <c r="R87" s="13">
        <f t="shared" si="8"/>
        <v>0.42500000000000027</v>
      </c>
      <c r="S87">
        <v>2.9821555482210282</v>
      </c>
      <c r="T87">
        <f t="shared" si="6"/>
        <v>2.9821555482210282</v>
      </c>
      <c r="U87">
        <f t="shared" si="7"/>
        <v>1.4910704329708526E-2</v>
      </c>
    </row>
    <row r="88" spans="5:21" x14ac:dyDescent="0.35">
      <c r="E88" s="4">
        <v>0.86000000000000054</v>
      </c>
      <c r="F88">
        <v>3.8801197072485945E-7</v>
      </c>
      <c r="R88" s="13">
        <f t="shared" si="8"/>
        <v>0.43000000000000027</v>
      </c>
      <c r="S88">
        <v>2.9058843348501804</v>
      </c>
      <c r="T88">
        <f t="shared" si="6"/>
        <v>2.9058843348501804</v>
      </c>
      <c r="U88">
        <f t="shared" si="7"/>
        <v>1.4529350140414397E-2</v>
      </c>
    </row>
    <row r="89" spans="5:21" x14ac:dyDescent="0.35">
      <c r="E89" s="4">
        <v>0.87000000000000055</v>
      </c>
      <c r="F89">
        <v>1.7926005962445329E-7</v>
      </c>
      <c r="R89" s="13">
        <f t="shared" si="8"/>
        <v>0.43500000000000028</v>
      </c>
      <c r="S89">
        <v>2.8268855896328673</v>
      </c>
      <c r="T89">
        <f t="shared" si="6"/>
        <v>2.8268855896328673</v>
      </c>
      <c r="U89">
        <f t="shared" si="7"/>
        <v>1.4134358359031292E-2</v>
      </c>
    </row>
    <row r="90" spans="5:21" x14ac:dyDescent="0.35">
      <c r="E90" s="4">
        <v>0.88000000000000056</v>
      </c>
      <c r="F90">
        <v>6.837461301913466E-8</v>
      </c>
      <c r="R90" s="13">
        <f t="shared" si="8"/>
        <v>0.44000000000000028</v>
      </c>
      <c r="S90">
        <v>2.7455087086533689</v>
      </c>
      <c r="T90">
        <f t="shared" si="6"/>
        <v>2.7455087086533689</v>
      </c>
      <c r="U90">
        <f t="shared" si="7"/>
        <v>1.3727475957379569E-2</v>
      </c>
    </row>
    <row r="91" spans="5:21" x14ac:dyDescent="0.35">
      <c r="E91" s="4">
        <v>0.89000000000000057</v>
      </c>
      <c r="F91">
        <v>2.3264538554975893E-8</v>
      </c>
      <c r="R91" s="13">
        <f t="shared" si="8"/>
        <v>0.44500000000000028</v>
      </c>
      <c r="S91">
        <v>2.6621030879959648</v>
      </c>
      <c r="T91">
        <f t="shared" si="6"/>
        <v>2.6621030879959648</v>
      </c>
      <c r="U91">
        <f t="shared" si="7"/>
        <v>1.3310449907279582E-2</v>
      </c>
    </row>
    <row r="92" spans="5:21" x14ac:dyDescent="0.35">
      <c r="E92" s="4">
        <v>0.90000000000000058</v>
      </c>
      <c r="F92">
        <v>1.1838743878049322E-8</v>
      </c>
      <c r="R92" s="13">
        <f t="shared" si="8"/>
        <v>0.45000000000000029</v>
      </c>
      <c r="S92">
        <v>2.5770181237449346</v>
      </c>
      <c r="T92">
        <f t="shared" si="6"/>
        <v>2.5770181237449346</v>
      </c>
      <c r="U92">
        <f t="shared" si="7"/>
        <v>1.2885027180551678E-2</v>
      </c>
    </row>
    <row r="93" spans="5:21" x14ac:dyDescent="0.35">
      <c r="E93" s="4">
        <v>0.91000000000000059</v>
      </c>
      <c r="F93">
        <v>7.311914721560263E-9</v>
      </c>
      <c r="R93" s="13">
        <f t="shared" si="8"/>
        <v>0.45500000000000029</v>
      </c>
      <c r="S93">
        <v>2.4905921252233711</v>
      </c>
      <c r="T93">
        <f t="shared" si="6"/>
        <v>2.4905921252233711</v>
      </c>
      <c r="U93">
        <f t="shared" si="7"/>
        <v>1.2452899315483204E-2</v>
      </c>
    </row>
    <row r="94" spans="5:21" x14ac:dyDescent="0.35">
      <c r="E94" s="4">
        <v>0.9200000000000006</v>
      </c>
      <c r="F94">
        <v>4.1218491672433214E-9</v>
      </c>
      <c r="R94" s="13">
        <f t="shared" si="8"/>
        <v>0.4600000000000003</v>
      </c>
      <c r="S94">
        <v>2.403119054709606</v>
      </c>
      <c r="T94">
        <f t="shared" si="6"/>
        <v>2.403119054709606</v>
      </c>
      <c r="U94">
        <f t="shared" si="7"/>
        <v>1.2015536116229377E-2</v>
      </c>
    </row>
    <row r="95" spans="5:21" x14ac:dyDescent="0.35">
      <c r="E95" s="4">
        <v>0.9300000000000006</v>
      </c>
      <c r="F95">
        <v>2.0121233839649191E-9</v>
      </c>
      <c r="R95" s="13">
        <f t="shared" si="8"/>
        <v>0.4650000000000003</v>
      </c>
      <c r="S95">
        <v>2.3148817877207835</v>
      </c>
      <c r="T95">
        <f t="shared" si="6"/>
        <v>2.3148817877207835</v>
      </c>
      <c r="U95">
        <f t="shared" si="7"/>
        <v>1.1574351953412406E-2</v>
      </c>
    </row>
    <row r="96" spans="5:21" x14ac:dyDescent="0.35">
      <c r="E96" s="4">
        <v>0.94000000000000061</v>
      </c>
      <c r="F96">
        <v>7.2631354059147632E-10</v>
      </c>
      <c r="R96" s="13">
        <f t="shared" si="8"/>
        <v>0.47000000000000031</v>
      </c>
      <c r="S96">
        <v>2.2261631997740463</v>
      </c>
      <c r="T96">
        <f t="shared" si="6"/>
        <v>2.2261631997740463</v>
      </c>
      <c r="U96">
        <f t="shared" si="7"/>
        <v>1.1130761197654486E-2</v>
      </c>
    </row>
    <row r="97" spans="5:21" x14ac:dyDescent="0.35">
      <c r="E97" s="4">
        <v>0.95000000000000062</v>
      </c>
      <c r="F97">
        <v>7.9958059894155719E-12</v>
      </c>
      <c r="R97" s="13">
        <f t="shared" si="8"/>
        <v>0.47500000000000031</v>
      </c>
      <c r="S97">
        <v>2.1372461663865403</v>
      </c>
      <c r="T97">
        <f t="shared" si="6"/>
        <v>2.1372461663865403</v>
      </c>
      <c r="U97">
        <f t="shared" si="7"/>
        <v>1.0686178219577831E-2</v>
      </c>
    </row>
    <row r="98" spans="5:21" x14ac:dyDescent="0.35">
      <c r="E98" s="4">
        <v>0.96000000000000063</v>
      </c>
      <c r="F98">
        <v>0</v>
      </c>
      <c r="R98" s="13">
        <f t="shared" si="8"/>
        <v>0.48000000000000032</v>
      </c>
      <c r="S98">
        <v>2.0484135630754081</v>
      </c>
      <c r="T98">
        <f t="shared" si="6"/>
        <v>2.0484135630754081</v>
      </c>
      <c r="U98">
        <f t="shared" si="7"/>
        <v>1.0242017389804639E-2</v>
      </c>
    </row>
    <row r="99" spans="5:21" x14ac:dyDescent="0.35">
      <c r="E99" s="4">
        <v>0.97000000000000064</v>
      </c>
      <c r="F99">
        <v>0</v>
      </c>
      <c r="R99" s="13">
        <f t="shared" si="8"/>
        <v>0.48500000000000032</v>
      </c>
      <c r="S99">
        <v>1.9599482653577935</v>
      </c>
      <c r="T99">
        <f t="shared" si="6"/>
        <v>1.9599482653577935</v>
      </c>
      <c r="U99">
        <f t="shared" si="7"/>
        <v>9.7996930789571151E-3</v>
      </c>
    </row>
    <row r="100" spans="5:21" x14ac:dyDescent="0.35">
      <c r="E100" s="4">
        <v>0.98000000000000065</v>
      </c>
      <c r="F100">
        <v>0</v>
      </c>
      <c r="R100" s="13">
        <f t="shared" si="8"/>
        <v>0.49000000000000032</v>
      </c>
      <c r="S100">
        <v>1.8721331487508406</v>
      </c>
      <c r="T100">
        <f t="shared" si="6"/>
        <v>1.8721331487508406</v>
      </c>
      <c r="U100">
        <f t="shared" si="7"/>
        <v>9.3606196576574603E-3</v>
      </c>
    </row>
    <row r="101" spans="5:21" x14ac:dyDescent="0.35">
      <c r="E101" s="4">
        <v>0.99000000000000066</v>
      </c>
      <c r="F101">
        <v>0</v>
      </c>
      <c r="R101" s="13">
        <f t="shared" si="8"/>
        <v>0.49500000000000033</v>
      </c>
      <c r="S101">
        <v>1.785251088771693</v>
      </c>
      <c r="T101">
        <f t="shared" si="6"/>
        <v>1.785251088771693</v>
      </c>
      <c r="U101">
        <f t="shared" si="7"/>
        <v>8.9262114965278794E-3</v>
      </c>
    </row>
    <row r="102" spans="5:21" x14ac:dyDescent="0.35">
      <c r="E102" s="5">
        <v>1.0000000000000007</v>
      </c>
      <c r="F102" s="1">
        <v>1.1440821778853728E-23</v>
      </c>
      <c r="R102" s="13">
        <f t="shared" si="8"/>
        <v>0.50000000000000033</v>
      </c>
      <c r="S102">
        <v>1.6995849609374947</v>
      </c>
      <c r="T102">
        <f t="shared" si="6"/>
        <v>1.6995849609374947</v>
      </c>
      <c r="U102">
        <f t="shared" si="7"/>
        <v>8.4978829661905772E-3</v>
      </c>
    </row>
    <row r="103" spans="5:21" x14ac:dyDescent="0.35">
      <c r="F103">
        <f>SUM(F2:F102)</f>
        <v>0.99999999999999978</v>
      </c>
      <c r="R103" s="13">
        <f t="shared" si="8"/>
        <v>0.50500000000000034</v>
      </c>
      <c r="S103">
        <v>1.6153904663092828</v>
      </c>
      <c r="T103">
        <f t="shared" si="6"/>
        <v>1.6153904663092828</v>
      </c>
      <c r="U103">
        <f t="shared" si="7"/>
        <v>8.076912565656175E-3</v>
      </c>
    </row>
    <row r="104" spans="5:21" x14ac:dyDescent="0.35">
      <c r="R104" s="13">
        <f t="shared" si="8"/>
        <v>0.51000000000000034</v>
      </c>
      <c r="S104">
        <v>1.5328146081236689</v>
      </c>
      <c r="T104">
        <f t="shared" si="6"/>
        <v>1.5328146081236689</v>
      </c>
      <c r="U104">
        <f t="shared" si="7"/>
        <v>7.6640353074889644E-3</v>
      </c>
    </row>
    <row r="105" spans="5:21" x14ac:dyDescent="0.35">
      <c r="R105" s="13">
        <f t="shared" si="8"/>
        <v>0.51500000000000035</v>
      </c>
      <c r="S105">
        <v>1.4519772151611579</v>
      </c>
      <c r="T105">
        <f t="shared" si="6"/>
        <v>1.4519772151611579</v>
      </c>
      <c r="U105">
        <f t="shared" si="7"/>
        <v>7.2598503326416607E-3</v>
      </c>
    </row>
    <row r="106" spans="5:21" x14ac:dyDescent="0.35">
      <c r="R106" s="13">
        <f t="shared" si="8"/>
        <v>0.52000000000000035</v>
      </c>
      <c r="S106">
        <v>1.3729981162022551</v>
      </c>
      <c r="T106">
        <f t="shared" si="6"/>
        <v>1.3729981162022551</v>
      </c>
      <c r="U106">
        <f t="shared" si="7"/>
        <v>6.8649567820669791E-3</v>
      </c>
    </row>
    <row r="107" spans="5:21" x14ac:dyDescent="0.35">
      <c r="R107" s="13">
        <f t="shared" si="8"/>
        <v>0.52500000000000036</v>
      </c>
      <c r="S107">
        <v>1.2959971400274652</v>
      </c>
      <c r="T107">
        <f t="shared" si="6"/>
        <v>1.2959971400274652</v>
      </c>
      <c r="U107">
        <f t="shared" si="7"/>
        <v>6.4799537967176295E-3</v>
      </c>
    </row>
    <row r="108" spans="5:21" x14ac:dyDescent="0.35">
      <c r="R108" s="13">
        <f t="shared" si="8"/>
        <v>0.53000000000000036</v>
      </c>
      <c r="S108">
        <v>1.2210941154172932</v>
      </c>
      <c r="T108">
        <f t="shared" si="6"/>
        <v>1.2210941154172932</v>
      </c>
      <c r="U108">
        <f t="shared" si="7"/>
        <v>6.1054405175463245E-3</v>
      </c>
    </row>
    <row r="109" spans="5:21" x14ac:dyDescent="0.35">
      <c r="R109" s="13">
        <f t="shared" si="8"/>
        <v>0.53500000000000036</v>
      </c>
      <c r="S109">
        <v>1.148408871152244</v>
      </c>
      <c r="T109">
        <f t="shared" si="6"/>
        <v>1.148408871152244</v>
      </c>
      <c r="U109">
        <f t="shared" si="7"/>
        <v>5.7420160855057786E-3</v>
      </c>
    </row>
    <row r="110" spans="5:21" x14ac:dyDescent="0.35">
      <c r="R110" s="13">
        <f t="shared" si="8"/>
        <v>0.54000000000000037</v>
      </c>
      <c r="S110">
        <v>1.078061236012823</v>
      </c>
      <c r="T110">
        <f t="shared" si="6"/>
        <v>1.078061236012823</v>
      </c>
      <c r="U110">
        <f t="shared" si="7"/>
        <v>5.3902796415487052E-3</v>
      </c>
    </row>
    <row r="111" spans="5:21" x14ac:dyDescent="0.35">
      <c r="R111" s="13">
        <f t="shared" si="8"/>
        <v>0.54500000000000037</v>
      </c>
      <c r="S111">
        <v>1.0101710387795344</v>
      </c>
      <c r="T111">
        <f t="shared" si="6"/>
        <v>1.0101710387795344</v>
      </c>
      <c r="U111">
        <f t="shared" si="7"/>
        <v>5.0508303266278143E-3</v>
      </c>
    </row>
    <row r="112" spans="5:21" x14ac:dyDescent="0.35">
      <c r="R112" s="13">
        <f t="shared" si="8"/>
        <v>0.55000000000000038</v>
      </c>
      <c r="S112">
        <v>0.94485810823288396</v>
      </c>
      <c r="T112">
        <f t="shared" si="6"/>
        <v>0.94485810823288396</v>
      </c>
      <c r="U112">
        <f t="shared" si="7"/>
        <v>4.7242672816958219E-3</v>
      </c>
    </row>
    <row r="113" spans="18:21" x14ac:dyDescent="0.35">
      <c r="R113" s="13">
        <f t="shared" si="8"/>
        <v>0.55500000000000038</v>
      </c>
      <c r="S113">
        <v>0.88221836581937119</v>
      </c>
      <c r="T113">
        <f t="shared" si="6"/>
        <v>0.88221836581937119</v>
      </c>
      <c r="U113">
        <f t="shared" si="7"/>
        <v>4.4110701116239388E-3</v>
      </c>
    </row>
    <row r="114" spans="18:21" x14ac:dyDescent="0.35">
      <c r="R114" s="13">
        <f t="shared" si="8"/>
        <v>0.56000000000000039</v>
      </c>
      <c r="S114">
        <v>0.82225210364947576</v>
      </c>
      <c r="T114">
        <f t="shared" si="6"/>
        <v>0.82225210364947576</v>
      </c>
      <c r="U114">
        <f t="shared" si="7"/>
        <v>4.1112402769573715E-3</v>
      </c>
    </row>
    <row r="115" spans="18:21" x14ac:dyDescent="0.35">
      <c r="R115" s="13">
        <f t="shared" si="8"/>
        <v>0.56500000000000039</v>
      </c>
      <c r="S115">
        <v>0.76493570649967224</v>
      </c>
      <c r="T115">
        <f t="shared" si="6"/>
        <v>0.76493570649967224</v>
      </c>
      <c r="U115">
        <f t="shared" si="7"/>
        <v>3.824659702159827E-3</v>
      </c>
    </row>
    <row r="116" spans="18:21" x14ac:dyDescent="0.35">
      <c r="R116" s="13">
        <f t="shared" si="8"/>
        <v>0.5700000000000004</v>
      </c>
      <c r="S116">
        <v>0.7102455591464355</v>
      </c>
      <c r="T116">
        <f t="shared" si="6"/>
        <v>0.7102455591464355</v>
      </c>
      <c r="U116">
        <f t="shared" si="7"/>
        <v>3.5512103116950131E-3</v>
      </c>
    </row>
    <row r="117" spans="18:21" x14ac:dyDescent="0.35">
      <c r="R117" s="13">
        <f t="shared" si="8"/>
        <v>0.5750000000000004</v>
      </c>
      <c r="S117">
        <v>0.6581580463662402</v>
      </c>
      <c r="T117">
        <f t="shared" si="6"/>
        <v>0.6581580463662402</v>
      </c>
      <c r="U117">
        <f t="shared" si="7"/>
        <v>3.2907740300266355E-3</v>
      </c>
    </row>
    <row r="118" spans="18:21" x14ac:dyDescent="0.35">
      <c r="R118" s="13">
        <f t="shared" si="8"/>
        <v>0.5800000000000004</v>
      </c>
      <c r="S118">
        <v>0.60864955293556056</v>
      </c>
      <c r="T118">
        <f t="shared" si="6"/>
        <v>0.60864955293556056</v>
      </c>
      <c r="U118">
        <f t="shared" si="7"/>
        <v>3.0432327816183992E-3</v>
      </c>
    </row>
    <row r="119" spans="18:21" x14ac:dyDescent="0.35">
      <c r="R119" s="13">
        <f t="shared" si="8"/>
        <v>0.58500000000000041</v>
      </c>
      <c r="S119">
        <v>0.56169646363087145</v>
      </c>
      <c r="T119">
        <f t="shared" si="6"/>
        <v>0.56169646363087145</v>
      </c>
      <c r="U119">
        <f t="shared" si="7"/>
        <v>2.8084684909340124E-3</v>
      </c>
    </row>
    <row r="120" spans="18:21" x14ac:dyDescent="0.35">
      <c r="R120" s="13">
        <f t="shared" si="8"/>
        <v>0.59000000000000041</v>
      </c>
      <c r="S120">
        <v>0.51727516322864764</v>
      </c>
      <c r="T120">
        <f t="shared" si="6"/>
        <v>0.51727516322864764</v>
      </c>
      <c r="U120">
        <f t="shared" si="7"/>
        <v>2.5863630824371816E-3</v>
      </c>
    </row>
    <row r="121" spans="18:21" x14ac:dyDescent="0.35">
      <c r="R121" s="13">
        <f t="shared" si="8"/>
        <v>0.59500000000000042</v>
      </c>
      <c r="S121">
        <v>0.47536203650536352</v>
      </c>
      <c r="T121">
        <f t="shared" si="6"/>
        <v>0.47536203650536352</v>
      </c>
      <c r="U121">
        <f t="shared" si="7"/>
        <v>2.3767984805916124E-3</v>
      </c>
    </row>
    <row r="122" spans="18:21" x14ac:dyDescent="0.35">
      <c r="R122" s="13">
        <f t="shared" si="8"/>
        <v>0.60000000000000042</v>
      </c>
      <c r="S122">
        <v>0.43593346823749374</v>
      </c>
      <c r="T122">
        <f t="shared" si="6"/>
        <v>0.43593346823749374</v>
      </c>
      <c r="U122">
        <f t="shared" si="7"/>
        <v>2.1796566098610114E-3</v>
      </c>
    </row>
    <row r="123" spans="18:21" x14ac:dyDescent="0.35">
      <c r="R123" s="13">
        <f t="shared" si="8"/>
        <v>0.60500000000000043</v>
      </c>
      <c r="S123">
        <v>0.39895495147283677</v>
      </c>
      <c r="T123">
        <f t="shared" si="6"/>
        <v>0.39895495147283677</v>
      </c>
      <c r="U123">
        <f t="shared" si="7"/>
        <v>1.9947649363338251E-3</v>
      </c>
    </row>
    <row r="124" spans="18:21" x14ac:dyDescent="0.35">
      <c r="R124" s="13">
        <f t="shared" si="8"/>
        <v>0.61000000000000043</v>
      </c>
      <c r="S124">
        <v>0.36434841234448662</v>
      </c>
      <c r="T124">
        <f t="shared" si="6"/>
        <v>0.36434841234448662</v>
      </c>
      <c r="U124">
        <f t="shared" si="7"/>
        <v>1.8217330925974589E-3</v>
      </c>
    </row>
    <row r="125" spans="18:21" x14ac:dyDescent="0.35">
      <c r="R125" s="13">
        <f t="shared" si="8"/>
        <v>0.61500000000000044</v>
      </c>
      <c r="S125">
        <v>0.33202488525686075</v>
      </c>
      <c r="T125">
        <f t="shared" si="6"/>
        <v>0.33202488525686075</v>
      </c>
      <c r="U125">
        <f t="shared" si="7"/>
        <v>1.6601162528640568E-3</v>
      </c>
    </row>
    <row r="126" spans="18:21" x14ac:dyDescent="0.35">
      <c r="R126" s="13">
        <f t="shared" si="8"/>
        <v>0.62000000000000044</v>
      </c>
      <c r="S126">
        <v>0.30189540461437708</v>
      </c>
      <c r="T126">
        <f t="shared" si="6"/>
        <v>0.30189540461437708</v>
      </c>
      <c r="U126">
        <f t="shared" si="7"/>
        <v>1.5094695913457645E-3</v>
      </c>
    </row>
    <row r="127" spans="18:21" x14ac:dyDescent="0.35">
      <c r="R127" s="13">
        <f t="shared" si="8"/>
        <v>0.62500000000000044</v>
      </c>
      <c r="S127">
        <v>0.27387100482145332</v>
      </c>
      <c r="T127">
        <f t="shared" si="6"/>
        <v>0.27387100482145332</v>
      </c>
      <c r="U127">
        <f t="shared" si="7"/>
        <v>1.369348282254727E-3</v>
      </c>
    </row>
    <row r="128" spans="18:21" x14ac:dyDescent="0.35">
      <c r="R128" s="13">
        <f t="shared" si="8"/>
        <v>0.63000000000000045</v>
      </c>
      <c r="S128">
        <v>0.24786272028250705</v>
      </c>
      <c r="T128">
        <f t="shared" si="6"/>
        <v>0.24786272028250705</v>
      </c>
      <c r="U128">
        <f t="shared" si="7"/>
        <v>1.2393074998030885E-3</v>
      </c>
    </row>
    <row r="129" spans="18:21" x14ac:dyDescent="0.35">
      <c r="R129" s="13">
        <f t="shared" si="8"/>
        <v>0.63500000000000045</v>
      </c>
      <c r="S129">
        <v>0.22378158540195603</v>
      </c>
      <c r="T129">
        <f t="shared" si="6"/>
        <v>0.22378158540195603</v>
      </c>
      <c r="U129">
        <f t="shared" si="7"/>
        <v>1.1189024182029941E-3</v>
      </c>
    </row>
    <row r="130" spans="18:21" x14ac:dyDescent="0.35">
      <c r="R130" s="13">
        <f t="shared" si="8"/>
        <v>0.64000000000000046</v>
      </c>
      <c r="S130">
        <v>0.20153863458421806</v>
      </c>
      <c r="T130">
        <f t="shared" si="6"/>
        <v>0.20153863458421806</v>
      </c>
      <c r="U130">
        <f t="shared" si="7"/>
        <v>1.0076882116665893E-3</v>
      </c>
    </row>
    <row r="131" spans="18:21" x14ac:dyDescent="0.35">
      <c r="R131" s="13">
        <f t="shared" si="8"/>
        <v>0.64500000000000046</v>
      </c>
      <c r="S131">
        <v>0.1810449022337107</v>
      </c>
      <c r="T131">
        <f t="shared" ref="T131:T194" si="9">IF(S131&lt;0,0,S131)</f>
        <v>0.1810449022337107</v>
      </c>
      <c r="U131">
        <f t="shared" ref="U131:U194" si="10">T131/T$203</f>
        <v>9.0522005440601787E-4</v>
      </c>
    </row>
    <row r="132" spans="18:21" x14ac:dyDescent="0.35">
      <c r="R132" s="13">
        <f t="shared" ref="R132:R195" si="11">R131+0.005</f>
        <v>0.65000000000000047</v>
      </c>
      <c r="S132">
        <v>0.1622114227548517</v>
      </c>
      <c r="T132">
        <f t="shared" si="9"/>
        <v>0.1622114227548517</v>
      </c>
      <c r="U132">
        <f t="shared" si="10"/>
        <v>8.1105312063342507E-4</v>
      </c>
    </row>
    <row r="133" spans="18:21" x14ac:dyDescent="0.35">
      <c r="R133" s="13">
        <f t="shared" si="11"/>
        <v>0.65500000000000047</v>
      </c>
      <c r="S133">
        <v>0.14495003989898037</v>
      </c>
      <c r="T133">
        <f t="shared" si="9"/>
        <v>0.14495003989898037</v>
      </c>
      <c r="U133">
        <f t="shared" si="10"/>
        <v>7.2474663127564023E-4</v>
      </c>
    </row>
    <row r="134" spans="18:21" x14ac:dyDescent="0.35">
      <c r="R134" s="13">
        <f t="shared" si="11"/>
        <v>0.66000000000000048</v>
      </c>
      <c r="S134">
        <v>0.12917583480512179</v>
      </c>
      <c r="T134">
        <f t="shared" si="9"/>
        <v>0.12917583480512179</v>
      </c>
      <c r="U134">
        <f t="shared" si="10"/>
        <v>6.4587599411822705E-4</v>
      </c>
    </row>
    <row r="135" spans="18:21" x14ac:dyDescent="0.35">
      <c r="R135" s="13">
        <f t="shared" si="11"/>
        <v>0.66500000000000048</v>
      </c>
      <c r="S135">
        <v>0.11480469795922268</v>
      </c>
      <c r="T135">
        <f t="shared" si="9"/>
        <v>0.11480469795922268</v>
      </c>
      <c r="U135">
        <f t="shared" si="10"/>
        <v>5.7402066366143371E-4</v>
      </c>
    </row>
    <row r="136" spans="18:21" x14ac:dyDescent="0.35">
      <c r="R136" s="13">
        <f t="shared" si="11"/>
        <v>0.67000000000000048</v>
      </c>
      <c r="S136">
        <v>0.10175251984722972</v>
      </c>
      <c r="T136">
        <f t="shared" si="9"/>
        <v>0.10175251984722972</v>
      </c>
      <c r="U136">
        <f t="shared" si="10"/>
        <v>5.087600944055084E-4</v>
      </c>
    </row>
    <row r="137" spans="18:21" x14ac:dyDescent="0.35">
      <c r="R137" s="13">
        <f t="shared" si="11"/>
        <v>0.67500000000000049</v>
      </c>
      <c r="S137">
        <v>8.9935190955089533E-2</v>
      </c>
      <c r="T137">
        <f t="shared" si="9"/>
        <v>8.9935190955089533E-2</v>
      </c>
      <c r="U137">
        <f t="shared" si="10"/>
        <v>4.4967374085069892E-4</v>
      </c>
    </row>
    <row r="138" spans="18:21" x14ac:dyDescent="0.35">
      <c r="R138" s="13">
        <f t="shared" si="11"/>
        <v>0.68000000000000049</v>
      </c>
      <c r="S138">
        <v>7.926860176874885E-2</v>
      </c>
      <c r="T138">
        <f t="shared" si="9"/>
        <v>7.926860176874885E-2</v>
      </c>
      <c r="U138">
        <f t="shared" si="10"/>
        <v>3.9634105749725363E-4</v>
      </c>
    </row>
    <row r="139" spans="18:21" x14ac:dyDescent="0.35">
      <c r="R139" s="13">
        <f t="shared" si="11"/>
        <v>0.6850000000000005</v>
      </c>
      <c r="S139">
        <v>6.9668642774154313E-2</v>
      </c>
      <c r="T139">
        <f t="shared" si="9"/>
        <v>6.9668642774154313E-2</v>
      </c>
      <c r="U139">
        <f t="shared" si="10"/>
        <v>3.4834149884542043E-4</v>
      </c>
    </row>
    <row r="140" spans="18:21" x14ac:dyDescent="0.35">
      <c r="R140" s="13">
        <f t="shared" si="11"/>
        <v>0.6900000000000005</v>
      </c>
      <c r="S140">
        <v>6.1051204457252629E-2</v>
      </c>
      <c r="T140">
        <f t="shared" si="9"/>
        <v>6.1051204457252629E-2</v>
      </c>
      <c r="U140">
        <f t="shared" si="10"/>
        <v>3.0525451939544752E-4</v>
      </c>
    </row>
    <row r="141" spans="18:21" x14ac:dyDescent="0.35">
      <c r="R141" s="13">
        <f t="shared" si="11"/>
        <v>0.69500000000000051</v>
      </c>
      <c r="S141">
        <v>5.3332177303990431E-2</v>
      </c>
      <c r="T141">
        <f t="shared" si="9"/>
        <v>5.3332177303990431E-2</v>
      </c>
      <c r="U141">
        <f t="shared" si="10"/>
        <v>2.6665957364758281E-4</v>
      </c>
    </row>
    <row r="142" spans="18:21" x14ac:dyDescent="0.35">
      <c r="R142" s="13">
        <f t="shared" si="11"/>
        <v>0.70000000000000051</v>
      </c>
      <c r="S142">
        <v>4.6427451800314427E-2</v>
      </c>
      <c r="T142">
        <f t="shared" si="9"/>
        <v>4.6427451800314427E-2</v>
      </c>
      <c r="U142">
        <f t="shared" si="10"/>
        <v>2.3213611610207452E-4</v>
      </c>
    </row>
    <row r="143" spans="18:21" x14ac:dyDescent="0.35">
      <c r="R143" s="13">
        <f t="shared" si="11"/>
        <v>0.70500000000000052</v>
      </c>
      <c r="S143">
        <v>4.0258708538038659E-2</v>
      </c>
      <c r="T143">
        <f t="shared" si="9"/>
        <v>4.0258708538038659E-2</v>
      </c>
      <c r="U143">
        <f t="shared" si="10"/>
        <v>2.0129255164597315E-4</v>
      </c>
    </row>
    <row r="144" spans="18:21" x14ac:dyDescent="0.35">
      <c r="R144" s="13">
        <f t="shared" si="11"/>
        <v>0.71000000000000052</v>
      </c>
      <c r="S144">
        <v>3.4770788532446723E-2</v>
      </c>
      <c r="T144">
        <f t="shared" si="9"/>
        <v>3.4770788532446723E-2</v>
      </c>
      <c r="U144">
        <f t="shared" si="10"/>
        <v>1.7385308671353936E-4</v>
      </c>
    </row>
    <row r="145" spans="18:21" x14ac:dyDescent="0.35">
      <c r="R145" s="13">
        <f t="shared" si="11"/>
        <v>0.71500000000000052</v>
      </c>
      <c r="S145">
        <v>2.9914322904689566E-2</v>
      </c>
      <c r="T145">
        <f t="shared" si="9"/>
        <v>2.9914322904689566E-2</v>
      </c>
      <c r="U145">
        <f t="shared" si="10"/>
        <v>1.495708781258362E-4</v>
      </c>
    </row>
    <row r="146" spans="18:21" x14ac:dyDescent="0.35">
      <c r="R146" s="13">
        <f t="shared" si="11"/>
        <v>0.72000000000000053</v>
      </c>
      <c r="S146">
        <v>2.5639942775918172E-2</v>
      </c>
      <c r="T146">
        <f t="shared" si="9"/>
        <v>2.5639942775918172E-2</v>
      </c>
      <c r="U146">
        <f t="shared" si="10"/>
        <v>1.2819908270392686E-4</v>
      </c>
    </row>
    <row r="147" spans="18:21" x14ac:dyDescent="0.35">
      <c r="R147" s="13">
        <f t="shared" si="11"/>
        <v>0.72500000000000053</v>
      </c>
      <c r="S147">
        <v>2.1898279267283487E-2</v>
      </c>
      <c r="T147">
        <f t="shared" si="9"/>
        <v>2.1898279267283487E-2</v>
      </c>
      <c r="U147">
        <f t="shared" si="10"/>
        <v>1.0949085726887436E-4</v>
      </c>
    </row>
    <row r="148" spans="18:21" x14ac:dyDescent="0.35">
      <c r="R148" s="13">
        <f t="shared" si="11"/>
        <v>0.73000000000000054</v>
      </c>
      <c r="S148">
        <v>1.8639963499936484E-2</v>
      </c>
      <c r="T148">
        <f t="shared" si="9"/>
        <v>1.8639963499936484E-2</v>
      </c>
      <c r="U148">
        <f t="shared" si="10"/>
        <v>9.3199358641741833E-5</v>
      </c>
    </row>
    <row r="149" spans="18:21" x14ac:dyDescent="0.35">
      <c r="R149" s="13">
        <f t="shared" si="11"/>
        <v>0.73500000000000054</v>
      </c>
      <c r="S149">
        <v>1.5815626595028116E-2</v>
      </c>
      <c r="T149">
        <f t="shared" si="9"/>
        <v>1.5815626595028116E-2</v>
      </c>
      <c r="U149">
        <f t="shared" si="10"/>
        <v>7.9077743643592345E-5</v>
      </c>
    </row>
    <row r="150" spans="18:21" x14ac:dyDescent="0.35">
      <c r="R150" s="13">
        <f t="shared" si="11"/>
        <v>0.74000000000000055</v>
      </c>
      <c r="S150">
        <v>1.3375899673709352E-2</v>
      </c>
      <c r="T150">
        <f t="shared" si="9"/>
        <v>1.3375899673709352E-2</v>
      </c>
      <c r="U150">
        <f t="shared" si="10"/>
        <v>6.687916909548903E-5</v>
      </c>
    </row>
    <row r="151" spans="18:21" x14ac:dyDescent="0.35">
      <c r="R151" s="13">
        <f t="shared" si="11"/>
        <v>0.74500000000000055</v>
      </c>
      <c r="S151">
        <v>1.1271413857131159E-2</v>
      </c>
      <c r="T151">
        <f t="shared" si="9"/>
        <v>1.1271413857131159E-2</v>
      </c>
      <c r="U151">
        <f t="shared" si="10"/>
        <v>5.6356791818494982E-5</v>
      </c>
    </row>
    <row r="152" spans="18:21" x14ac:dyDescent="0.35">
      <c r="R152" s="13">
        <f t="shared" si="11"/>
        <v>0.75000000000000056</v>
      </c>
      <c r="S152">
        <v>9.452800266444494E-3</v>
      </c>
      <c r="T152">
        <f t="shared" si="9"/>
        <v>9.452800266444494E-3</v>
      </c>
      <c r="U152">
        <f t="shared" si="10"/>
        <v>4.7263768633673302E-5</v>
      </c>
    </row>
    <row r="153" spans="18:21" x14ac:dyDescent="0.35">
      <c r="R153" s="13">
        <f t="shared" si="11"/>
        <v>0.75500000000000056</v>
      </c>
      <c r="S153">
        <v>7.8757575159567432E-3</v>
      </c>
      <c r="T153">
        <f t="shared" si="9"/>
        <v>7.8757575159567432E-3</v>
      </c>
      <c r="U153">
        <f t="shared" si="10"/>
        <v>3.9378593703123266E-5</v>
      </c>
    </row>
    <row r="154" spans="18:21" x14ac:dyDescent="0.35">
      <c r="R154" s="13">
        <f t="shared" si="11"/>
        <v>0.76000000000000056</v>
      </c>
      <c r="S154">
        <v>6.5162541926009742E-3</v>
      </c>
      <c r="T154">
        <f t="shared" si="9"/>
        <v>6.5162541926009742E-3</v>
      </c>
      <c r="U154">
        <f t="shared" si="10"/>
        <v>3.2581110553088878E-5</v>
      </c>
    </row>
    <row r="155" spans="18:21" x14ac:dyDescent="0.35">
      <c r="R155" s="13">
        <f t="shared" si="11"/>
        <v>0.76500000000000057</v>
      </c>
      <c r="S155">
        <v>5.3553263764666657E-3</v>
      </c>
      <c r="T155">
        <f t="shared" si="9"/>
        <v>5.3553263764666657E-3</v>
      </c>
      <c r="U155">
        <f t="shared" si="10"/>
        <v>2.6776500050850275E-5</v>
      </c>
    </row>
    <row r="156" spans="18:21" x14ac:dyDescent="0.35">
      <c r="R156" s="13">
        <f t="shared" si="11"/>
        <v>0.77000000000000057</v>
      </c>
      <c r="S156">
        <v>4.3740101476433067E-3</v>
      </c>
      <c r="T156">
        <f t="shared" si="9"/>
        <v>4.3740101476433067E-3</v>
      </c>
      <c r="U156">
        <f t="shared" si="10"/>
        <v>2.1869943063687641E-5</v>
      </c>
    </row>
    <row r="157" spans="18:21" x14ac:dyDescent="0.35">
      <c r="R157" s="13">
        <f t="shared" si="11"/>
        <v>0.77500000000000058</v>
      </c>
      <c r="S157">
        <v>3.5533415862203793E-3</v>
      </c>
      <c r="T157">
        <f t="shared" si="9"/>
        <v>3.5533415862203793E-3</v>
      </c>
      <c r="U157">
        <f t="shared" si="10"/>
        <v>1.7766620458881124E-5</v>
      </c>
    </row>
    <row r="158" spans="18:21" x14ac:dyDescent="0.35">
      <c r="R158" s="13">
        <f t="shared" si="11"/>
        <v>0.78000000000000058</v>
      </c>
      <c r="S158">
        <v>2.8743567722873654E-3</v>
      </c>
      <c r="T158">
        <f t="shared" si="9"/>
        <v>2.8743567722873654E-3</v>
      </c>
      <c r="U158">
        <f t="shared" si="10"/>
        <v>1.4371713103710877E-5</v>
      </c>
    </row>
    <row r="159" spans="18:21" x14ac:dyDescent="0.35">
      <c r="R159" s="13">
        <f t="shared" si="11"/>
        <v>0.78500000000000059</v>
      </c>
      <c r="S159">
        <v>2.3180917859337491E-3</v>
      </c>
      <c r="T159">
        <f t="shared" si="9"/>
        <v>2.3180917859337491E-3</v>
      </c>
      <c r="U159">
        <f t="shared" si="10"/>
        <v>1.1590401865457058E-5</v>
      </c>
    </row>
    <row r="160" spans="18:21" x14ac:dyDescent="0.35">
      <c r="R160" s="13">
        <f t="shared" si="11"/>
        <v>0.79000000000000059</v>
      </c>
      <c r="S160">
        <v>1.865582707249015E-3</v>
      </c>
      <c r="T160">
        <f t="shared" si="9"/>
        <v>1.865582707249015E-3</v>
      </c>
      <c r="U160">
        <f t="shared" si="10"/>
        <v>9.3278676113998339E-6</v>
      </c>
    </row>
    <row r="161" spans="18:21" x14ac:dyDescent="0.35">
      <c r="R161" s="13">
        <f t="shared" si="11"/>
        <v>0.7950000000000006</v>
      </c>
      <c r="S161">
        <v>1.4978656163226458E-3</v>
      </c>
      <c r="T161">
        <f t="shared" si="9"/>
        <v>1.4978656163226458E-3</v>
      </c>
      <c r="U161">
        <f t="shared" si="10"/>
        <v>7.4892912088193535E-6</v>
      </c>
    </row>
    <row r="162" spans="18:21" x14ac:dyDescent="0.35">
      <c r="R162" s="13">
        <f t="shared" si="11"/>
        <v>0.8000000000000006</v>
      </c>
      <c r="S162">
        <v>1.1959765932441262E-3</v>
      </c>
      <c r="T162">
        <f t="shared" si="9"/>
        <v>1.1959765932441262E-3</v>
      </c>
      <c r="U162">
        <f t="shared" si="10"/>
        <v>5.9798535249957826E-6</v>
      </c>
    </row>
    <row r="163" spans="18:21" x14ac:dyDescent="0.35">
      <c r="R163" s="13">
        <f t="shared" si="11"/>
        <v>0.8050000000000006</v>
      </c>
      <c r="S163">
        <v>9.4339882290742202E-4</v>
      </c>
      <c r="T163">
        <f t="shared" si="9"/>
        <v>9.4339882290742202E-4</v>
      </c>
      <c r="U163">
        <f t="shared" si="10"/>
        <v>4.7169708909915791E-6</v>
      </c>
    </row>
    <row r="164" spans="18:21" x14ac:dyDescent="0.35">
      <c r="R164" s="13">
        <f t="shared" si="11"/>
        <v>0.81000000000000061</v>
      </c>
      <c r="S164">
        <v>7.3340390942442865E-4</v>
      </c>
      <c r="T164">
        <f t="shared" si="9"/>
        <v>7.3340390942442865E-4</v>
      </c>
      <c r="U164">
        <f t="shared" si="10"/>
        <v>3.6670014929984055E-6</v>
      </c>
    </row>
    <row r="165" spans="18:21" x14ac:dyDescent="0.35">
      <c r="R165" s="13">
        <f t="shared" si="11"/>
        <v>0.81500000000000061</v>
      </c>
      <c r="S165">
        <v>5.6171056171152158E-4</v>
      </c>
      <c r="T165">
        <f t="shared" si="9"/>
        <v>5.6171056171152158E-4</v>
      </c>
      <c r="U165">
        <f t="shared" si="10"/>
        <v>2.8085389809902118E-6</v>
      </c>
    </row>
    <row r="166" spans="18:21" x14ac:dyDescent="0.35">
      <c r="R166" s="13">
        <f t="shared" si="11"/>
        <v>0.82000000000000062</v>
      </c>
      <c r="S166">
        <v>4.2403748868507813E-4</v>
      </c>
      <c r="T166">
        <f t="shared" si="9"/>
        <v>4.2403748868507813E-4</v>
      </c>
      <c r="U166">
        <f t="shared" si="10"/>
        <v>2.1201770049409596E-6</v>
      </c>
    </row>
    <row r="167" spans="18:21" x14ac:dyDescent="0.35">
      <c r="R167" s="13">
        <f t="shared" si="11"/>
        <v>0.82500000000000062</v>
      </c>
      <c r="S167">
        <v>3.1610339926147412E-4</v>
      </c>
      <c r="T167">
        <f t="shared" si="9"/>
        <v>3.1610339926147412E-4</v>
      </c>
      <c r="U167">
        <f t="shared" si="10"/>
        <v>1.5805092148246011E-6</v>
      </c>
    </row>
    <row r="168" spans="18:21" x14ac:dyDescent="0.35">
      <c r="R168" s="13">
        <f t="shared" si="11"/>
        <v>0.83000000000000063</v>
      </c>
      <c r="S168">
        <v>2.3362700235708618E-4</v>
      </c>
      <c r="T168">
        <f t="shared" si="9"/>
        <v>2.3362700235708618E-4</v>
      </c>
      <c r="U168">
        <f t="shared" si="10"/>
        <v>1.1681292606150937E-6</v>
      </c>
    </row>
    <row r="169" spans="18:21" x14ac:dyDescent="0.35">
      <c r="R169" s="13">
        <f t="shared" si="11"/>
        <v>0.83500000000000063</v>
      </c>
      <c r="S169">
        <v>1.723270068882907E-4</v>
      </c>
      <c r="T169">
        <f t="shared" si="9"/>
        <v>1.723270068882907E-4</v>
      </c>
      <c r="U169">
        <f t="shared" si="10"/>
        <v>8.6163079228639299E-7</v>
      </c>
    </row>
    <row r="170" spans="18:21" x14ac:dyDescent="0.35">
      <c r="R170" s="13">
        <f t="shared" si="11"/>
        <v>0.84000000000000064</v>
      </c>
      <c r="S170">
        <v>1.2792212177146402E-4</v>
      </c>
      <c r="T170">
        <f t="shared" si="9"/>
        <v>1.2792212177146402E-4</v>
      </c>
      <c r="U170">
        <f t="shared" si="10"/>
        <v>6.3960745981245467E-7</v>
      </c>
    </row>
    <row r="171" spans="18:21" x14ac:dyDescent="0.35">
      <c r="R171" s="13">
        <f t="shared" si="11"/>
        <v>0.84500000000000064</v>
      </c>
      <c r="S171">
        <v>9.6131055922982545E-5</v>
      </c>
      <c r="T171">
        <f t="shared" si="9"/>
        <v>9.6131055922982545E-5</v>
      </c>
      <c r="U171">
        <f t="shared" si="10"/>
        <v>4.8065291316723446E-7</v>
      </c>
    </row>
    <row r="172" spans="18:21" x14ac:dyDescent="0.35">
      <c r="R172" s="13">
        <f t="shared" si="11"/>
        <v>0.85000000000000064</v>
      </c>
      <c r="S172">
        <v>7.2672518259222699E-5</v>
      </c>
      <c r="T172">
        <f t="shared" si="9"/>
        <v>7.2672518259222699E-5</v>
      </c>
      <c r="U172">
        <f t="shared" si="10"/>
        <v>3.6336080232468842E-7</v>
      </c>
    </row>
    <row r="173" spans="18:21" x14ac:dyDescent="0.35">
      <c r="R173" s="13">
        <f t="shared" si="11"/>
        <v>0.85500000000000065</v>
      </c>
      <c r="S173">
        <v>5.3911909423663769E-5</v>
      </c>
      <c r="T173">
        <f t="shared" si="9"/>
        <v>5.3911909423663769E-5</v>
      </c>
      <c r="U173">
        <f t="shared" si="10"/>
        <v>2.6955821997474739E-7</v>
      </c>
    </row>
    <row r="174" spans="18:21" x14ac:dyDescent="0.35">
      <c r="R174" s="13">
        <f t="shared" si="11"/>
        <v>0.86000000000000065</v>
      </c>
      <c r="S174">
        <v>3.8801396968196043E-5</v>
      </c>
      <c r="T174">
        <f t="shared" si="9"/>
        <v>3.8801396968196043E-5</v>
      </c>
      <c r="U174">
        <f t="shared" si="10"/>
        <v>1.9400602967123941E-7</v>
      </c>
    </row>
    <row r="175" spans="18:21" x14ac:dyDescent="0.35">
      <c r="R175" s="13">
        <f t="shared" si="11"/>
        <v>0.86500000000000066</v>
      </c>
      <c r="S175">
        <v>2.6939840171812365E-5</v>
      </c>
      <c r="T175">
        <f t="shared" si="9"/>
        <v>2.6939840171812365E-5</v>
      </c>
      <c r="U175">
        <f t="shared" si="10"/>
        <v>1.3469853768396597E-7</v>
      </c>
    </row>
    <row r="176" spans="18:21" x14ac:dyDescent="0.35">
      <c r="R176" s="13">
        <f t="shared" si="11"/>
        <v>0.87000000000000066</v>
      </c>
      <c r="S176">
        <v>1.7926098313505615E-5</v>
      </c>
      <c r="T176">
        <f t="shared" si="9"/>
        <v>1.7926098313505615E-5</v>
      </c>
      <c r="U176">
        <f t="shared" si="10"/>
        <v>8.9630050282728625E-8</v>
      </c>
    </row>
    <row r="177" spans="18:21" x14ac:dyDescent="0.35">
      <c r="R177" s="13">
        <f t="shared" si="11"/>
        <v>0.87500000000000067</v>
      </c>
      <c r="S177">
        <v>1.135903067226862E-5</v>
      </c>
      <c r="T177">
        <f t="shared" si="9"/>
        <v>1.135903067226862E-5</v>
      </c>
      <c r="U177">
        <f t="shared" si="10"/>
        <v>5.6794873737328743E-8</v>
      </c>
    </row>
    <row r="178" spans="18:21" x14ac:dyDescent="0.35">
      <c r="R178" s="13">
        <f t="shared" si="11"/>
        <v>0.88000000000000067</v>
      </c>
      <c r="S178">
        <v>6.8374965270942434E-6</v>
      </c>
      <c r="T178">
        <f t="shared" si="9"/>
        <v>6.8374965270942434E-6</v>
      </c>
      <c r="U178">
        <f t="shared" si="10"/>
        <v>3.4187314317567847E-8</v>
      </c>
    </row>
    <row r="179" spans="18:21" x14ac:dyDescent="0.35">
      <c r="R179" s="13">
        <f t="shared" si="11"/>
        <v>0.88500000000000068</v>
      </c>
      <c r="S179">
        <v>3.9603551569753379E-6</v>
      </c>
      <c r="T179">
        <f t="shared" si="9"/>
        <v>3.9603551569753379E-6</v>
      </c>
      <c r="U179">
        <f t="shared" si="10"/>
        <v>1.980167829324741E-8</v>
      </c>
    </row>
    <row r="180" spans="18:21" x14ac:dyDescent="0.35">
      <c r="R180" s="13">
        <f t="shared" si="11"/>
        <v>0.89000000000000068</v>
      </c>
      <c r="S180">
        <v>2.3264658409047466E-6</v>
      </c>
      <c r="T180">
        <f t="shared" si="9"/>
        <v>2.3264658409047466E-6</v>
      </c>
      <c r="U180">
        <f t="shared" si="10"/>
        <v>1.1632271934168853E-8</v>
      </c>
    </row>
    <row r="181" spans="18:21" x14ac:dyDescent="0.35">
      <c r="R181" s="13">
        <f t="shared" si="11"/>
        <v>0.89500000000000068</v>
      </c>
      <c r="S181">
        <v>1.5346878578753342E-6</v>
      </c>
      <c r="T181">
        <f t="shared" si="9"/>
        <v>1.5346878578753342E-6</v>
      </c>
      <c r="U181">
        <f t="shared" si="10"/>
        <v>7.6734015101337062E-9</v>
      </c>
    </row>
    <row r="182" spans="18:21" x14ac:dyDescent="0.35">
      <c r="R182" s="13">
        <f t="shared" si="11"/>
        <v>0.90000000000000069</v>
      </c>
      <c r="S182">
        <v>1.1838804868799454E-6</v>
      </c>
      <c r="T182">
        <f t="shared" si="9"/>
        <v>1.1838804868799454E-6</v>
      </c>
      <c r="U182">
        <f t="shared" si="10"/>
        <v>5.9193732909434044E-9</v>
      </c>
    </row>
    <row r="183" spans="18:21" x14ac:dyDescent="0.35">
      <c r="R183" s="13">
        <f t="shared" si="11"/>
        <v>0.90500000000000069</v>
      </c>
      <c r="S183">
        <v>9.392255746789443E-7</v>
      </c>
      <c r="T183">
        <f t="shared" si="9"/>
        <v>9.392255746789443E-7</v>
      </c>
      <c r="U183">
        <f t="shared" si="10"/>
        <v>4.6961047525815858E-9</v>
      </c>
    </row>
    <row r="184" spans="18:21" x14ac:dyDescent="0.35">
      <c r="R184" s="13">
        <f t="shared" si="11"/>
        <v>0.9100000000000007</v>
      </c>
      <c r="S184">
        <v>7.3119523910265761E-7</v>
      </c>
      <c r="T184">
        <f t="shared" si="9"/>
        <v>7.3119523910265761E-7</v>
      </c>
      <c r="U184">
        <f t="shared" si="10"/>
        <v>3.6559581957601457E-9</v>
      </c>
    </row>
    <row r="185" spans="18:21" x14ac:dyDescent="0.35">
      <c r="R185" s="13">
        <f t="shared" si="11"/>
        <v>0.9150000000000007</v>
      </c>
      <c r="S185">
        <v>5.5658416574888623E-7</v>
      </c>
      <c r="T185">
        <f t="shared" si="9"/>
        <v>5.5658416574888623E-7</v>
      </c>
      <c r="U185">
        <f t="shared" si="10"/>
        <v>2.7829071273729634E-9</v>
      </c>
    </row>
    <row r="186" spans="18:21" x14ac:dyDescent="0.35">
      <c r="R186" s="13">
        <f t="shared" si="11"/>
        <v>0.92000000000000071</v>
      </c>
      <c r="S186">
        <v>4.121870402154316E-7</v>
      </c>
      <c r="T186">
        <f t="shared" si="9"/>
        <v>4.121870402154316E-7</v>
      </c>
      <c r="U186">
        <f t="shared" si="10"/>
        <v>2.0609250543139193E-9</v>
      </c>
    </row>
    <row r="187" spans="18:21" x14ac:dyDescent="0.35">
      <c r="R187" s="13">
        <f t="shared" si="11"/>
        <v>0.92500000000000071</v>
      </c>
      <c r="S187">
        <v>2.9479854810009462E-7</v>
      </c>
      <c r="T187">
        <f t="shared" si="9"/>
        <v>2.9479854810009462E-7</v>
      </c>
      <c r="U187">
        <f t="shared" si="10"/>
        <v>1.4739854834768921E-9</v>
      </c>
    </row>
    <row r="188" spans="18:21" x14ac:dyDescent="0.35">
      <c r="R188" s="13">
        <f t="shared" si="11"/>
        <v>0.93000000000000071</v>
      </c>
      <c r="S188">
        <v>2.0121337500067651E-7</v>
      </c>
      <c r="T188">
        <f t="shared" si="9"/>
        <v>2.0121337500067651E-7</v>
      </c>
      <c r="U188">
        <f t="shared" si="10"/>
        <v>1.006061921755761E-9</v>
      </c>
    </row>
    <row r="189" spans="18:21" x14ac:dyDescent="0.35">
      <c r="R189" s="13">
        <f t="shared" si="11"/>
        <v>0.93500000000000072</v>
      </c>
      <c r="S189">
        <v>1.2822620651497825E-7</v>
      </c>
      <c r="T189">
        <f t="shared" si="9"/>
        <v>1.2822620651497825E-7</v>
      </c>
      <c r="U189">
        <f t="shared" si="10"/>
        <v>6.4112787604440494E-10</v>
      </c>
    </row>
    <row r="190" spans="18:21" x14ac:dyDescent="0.35">
      <c r="R190" s="13">
        <f t="shared" si="11"/>
        <v>0.94000000000000072</v>
      </c>
      <c r="S190">
        <v>7.2631728240801042E-8</v>
      </c>
      <c r="T190">
        <f t="shared" si="9"/>
        <v>7.2631728240801042E-8</v>
      </c>
      <c r="U190">
        <f t="shared" si="10"/>
        <v>3.6315685323670355E-10</v>
      </c>
    </row>
    <row r="191" spans="18:21" x14ac:dyDescent="0.35">
      <c r="R191" s="13">
        <f t="shared" si="11"/>
        <v>0.94500000000000073</v>
      </c>
      <c r="S191">
        <v>3.1224625775945978E-8</v>
      </c>
      <c r="T191">
        <f t="shared" si="9"/>
        <v>3.1224625775945978E-8</v>
      </c>
      <c r="U191">
        <f t="shared" si="10"/>
        <v>1.5612236022653594E-10</v>
      </c>
    </row>
    <row r="192" spans="18:21" x14ac:dyDescent="0.35">
      <c r="R192" s="13">
        <f t="shared" si="11"/>
        <v>0.95000000000000073</v>
      </c>
      <c r="S192">
        <v>7.9958471821419582E-10</v>
      </c>
      <c r="T192">
        <f t="shared" si="9"/>
        <v>7.9958471821419582E-10</v>
      </c>
      <c r="U192">
        <f t="shared" si="10"/>
        <v>3.9979039077815174E-12</v>
      </c>
    </row>
    <row r="193" spans="18:21" x14ac:dyDescent="0.35">
      <c r="R193" s="13">
        <f t="shared" si="11"/>
        <v>0.95500000000000074</v>
      </c>
      <c r="S193">
        <v>-2.1444102717642033E-8</v>
      </c>
      <c r="T193">
        <f t="shared" si="9"/>
        <v>0</v>
      </c>
      <c r="U193">
        <f t="shared" si="10"/>
        <v>0</v>
      </c>
    </row>
    <row r="194" spans="18:21" x14ac:dyDescent="0.35">
      <c r="R194" s="13">
        <f t="shared" si="11"/>
        <v>0.96000000000000074</v>
      </c>
      <c r="S194">
        <v>-3.6688717849066135E-8</v>
      </c>
      <c r="T194">
        <f t="shared" si="9"/>
        <v>0</v>
      </c>
      <c r="U194">
        <f t="shared" si="10"/>
        <v>0</v>
      </c>
    </row>
    <row r="195" spans="18:21" x14ac:dyDescent="0.35">
      <c r="R195" s="13">
        <f t="shared" si="11"/>
        <v>0.96500000000000075</v>
      </c>
      <c r="S195">
        <v>-4.5711935376550583E-8</v>
      </c>
      <c r="T195">
        <f t="shared" ref="T195:T202" si="12">IF(S195&lt;0,0,S195)</f>
        <v>0</v>
      </c>
      <c r="U195">
        <f t="shared" ref="U195:U202" si="13">T195/T$203</f>
        <v>0</v>
      </c>
    </row>
    <row r="196" spans="18:21" x14ac:dyDescent="0.35">
      <c r="R196" s="13">
        <f t="shared" ref="R196:R202" si="14">R195+0.005</f>
        <v>0.97000000000000075</v>
      </c>
      <c r="S196">
        <v>-4.9291430000587833E-8</v>
      </c>
      <c r="T196">
        <f t="shared" si="12"/>
        <v>0</v>
      </c>
      <c r="U196">
        <f t="shared" si="13"/>
        <v>0</v>
      </c>
    </row>
    <row r="197" spans="18:21" x14ac:dyDescent="0.35">
      <c r="R197" s="13">
        <f t="shared" si="14"/>
        <v>0.97500000000000075</v>
      </c>
      <c r="S197">
        <v>-4.8204876421670366E-8</v>
      </c>
      <c r="T197">
        <f t="shared" si="12"/>
        <v>0</v>
      </c>
      <c r="U197">
        <f t="shared" si="13"/>
        <v>0</v>
      </c>
    </row>
    <row r="198" spans="18:21" x14ac:dyDescent="0.35">
      <c r="R198" s="13">
        <f t="shared" si="14"/>
        <v>0.98000000000000076</v>
      </c>
      <c r="S198">
        <v>-4.322994934029064E-8</v>
      </c>
      <c r="T198">
        <f t="shared" si="12"/>
        <v>0</v>
      </c>
      <c r="U198">
        <f t="shared" si="13"/>
        <v>0</v>
      </c>
    </row>
    <row r="199" spans="18:21" x14ac:dyDescent="0.35">
      <c r="R199" s="13">
        <f t="shared" si="14"/>
        <v>0.98500000000000076</v>
      </c>
      <c r="S199">
        <v>-3.5144323456941129E-8</v>
      </c>
      <c r="T199">
        <f t="shared" si="12"/>
        <v>0</v>
      </c>
      <c r="U199">
        <f t="shared" si="13"/>
        <v>0</v>
      </c>
    </row>
    <row r="200" spans="18:21" x14ac:dyDescent="0.35">
      <c r="R200" s="13">
        <f t="shared" si="14"/>
        <v>0.99000000000000077</v>
      </c>
      <c r="S200">
        <v>-2.4725673472114308E-8</v>
      </c>
      <c r="T200">
        <f t="shared" si="12"/>
        <v>0</v>
      </c>
      <c r="U200">
        <f t="shared" si="13"/>
        <v>0</v>
      </c>
    </row>
    <row r="201" spans="18:21" x14ac:dyDescent="0.35">
      <c r="R201" s="13">
        <f t="shared" si="14"/>
        <v>0.99500000000000077</v>
      </c>
      <c r="S201">
        <v>-1.2751674086302628E-8</v>
      </c>
      <c r="T201">
        <f t="shared" si="12"/>
        <v>0</v>
      </c>
      <c r="U201">
        <f t="shared" si="13"/>
        <v>0</v>
      </c>
    </row>
    <row r="202" spans="18:21" x14ac:dyDescent="0.35">
      <c r="R202" s="13">
        <f t="shared" si="14"/>
        <v>1.0000000000000007</v>
      </c>
      <c r="S202" s="1">
        <v>1.1440880719591891E-21</v>
      </c>
      <c r="T202" s="1">
        <f t="shared" si="12"/>
        <v>1.1440880719591891E-21</v>
      </c>
      <c r="U202" s="1">
        <f t="shared" si="13"/>
        <v>5.7204121959051446E-24</v>
      </c>
    </row>
    <row r="203" spans="18:21" x14ac:dyDescent="0.35">
      <c r="T203">
        <f>SUM(T2:T202)</f>
        <v>200.00098468046835</v>
      </c>
      <c r="U203">
        <f>SUM(U2:U202)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Manual</vt:lpstr>
      <vt:lpstr>Short</vt:lpstr>
      <vt:lpstr>Longer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2025-05-02T07:22:03Z</dcterms:created>
  <dcterms:modified xsi:type="dcterms:W3CDTF">2025-05-03T08:42:56Z</dcterms:modified>
</cp:coreProperties>
</file>