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46" documentId="8_{B1DCB7EE-CEED-4865-936D-F18B289DB4D0}" xr6:coauthVersionLast="47" xr6:coauthVersionMax="47" xr10:uidLastSave="{C08DF9BD-DC4C-4C4A-9139-D1A3FCBA2D14}"/>
  <bookViews>
    <workbookView xWindow="-110" yWindow="-110" windowWidth="19420" windowHeight="10300" xr2:uid="{3A5D6385-2166-4669-9493-C5E157CA1415}"/>
  </bookViews>
  <sheets>
    <sheet name="Title" sheetId="12" r:id="rId1"/>
    <sheet name="SR" sheetId="1" r:id="rId2"/>
    <sheet name="MW" sheetId="2" r:id="rId3"/>
    <sheet name="Inter A" sheetId="7" r:id="rId4"/>
    <sheet name="Inter B" sheetId="10" r:id="rId5"/>
    <sheet name="Inter C" sheetId="9" r:id="rId6"/>
    <sheet name="Inter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3" l="1" a="1"/>
  <c r="AL3" i="3" s="1"/>
  <c r="V3" i="3" a="1"/>
  <c r="V3" i="3" s="1"/>
  <c r="K3" i="9" a="1"/>
  <c r="K3" i="9" s="1"/>
  <c r="N2" i="9"/>
  <c r="N2" i="9" a="1"/>
  <c r="N3" i="10" a="1"/>
  <c r="N3" i="10" s="1"/>
  <c r="K3" i="10"/>
  <c r="K3" i="10" a="1"/>
  <c r="K3" i="7" a="1"/>
  <c r="K3" i="7" s="1"/>
  <c r="N2" i="7" a="1"/>
  <c r="N2" i="7" s="1"/>
  <c r="K2" i="2" a="1"/>
  <c r="K2" i="2" s="1"/>
  <c r="H2" i="2"/>
  <c r="H2" i="2" a="1"/>
  <c r="S2" i="1" a="1"/>
  <c r="S2" i="1" s="1"/>
  <c r="P2" i="1"/>
  <c r="P2" i="1" a="1"/>
  <c r="K2" i="1" a="1"/>
  <c r="K2" i="1" s="1"/>
  <c r="H2" i="1" a="1"/>
  <c r="H2" i="1" s="1"/>
  <c r="Y19" i="3" l="1"/>
  <c r="Y18" i="3"/>
  <c r="AA17" i="3"/>
  <c r="Z17" i="3"/>
  <c r="Y13" i="3"/>
  <c r="Y12" i="3"/>
  <c r="AA11" i="3"/>
  <c r="Z11" i="3"/>
  <c r="Y7" i="3"/>
  <c r="Y6" i="3"/>
  <c r="AA5" i="3"/>
  <c r="Z5" i="3"/>
  <c r="H20" i="3"/>
  <c r="M10" i="3" s="1"/>
  <c r="G20" i="3"/>
  <c r="F20" i="3"/>
  <c r="H19" i="3"/>
  <c r="G19" i="3"/>
  <c r="F19" i="3"/>
  <c r="E19" i="3"/>
  <c r="H18" i="3"/>
  <c r="G18" i="3"/>
  <c r="F18" i="3"/>
  <c r="E18" i="3"/>
  <c r="G17" i="3"/>
  <c r="F17" i="3"/>
  <c r="H14" i="3"/>
  <c r="G14" i="3"/>
  <c r="F14" i="3"/>
  <c r="L7" i="3" s="1"/>
  <c r="H13" i="3"/>
  <c r="G13" i="3"/>
  <c r="F13" i="3"/>
  <c r="E13" i="3"/>
  <c r="H12" i="3"/>
  <c r="G12" i="3"/>
  <c r="F12" i="3"/>
  <c r="E12" i="3"/>
  <c r="G11" i="3"/>
  <c r="F11" i="3"/>
  <c r="H8" i="3"/>
  <c r="L10" i="3" s="1"/>
  <c r="G8" i="3"/>
  <c r="F8" i="3"/>
  <c r="H7" i="3"/>
  <c r="G7" i="3"/>
  <c r="F7" i="3"/>
  <c r="E7" i="3"/>
  <c r="H6" i="3"/>
  <c r="G6" i="3"/>
  <c r="F6" i="3"/>
  <c r="E6" i="3"/>
  <c r="G5" i="3"/>
  <c r="F5" i="3"/>
  <c r="I26" i="2"/>
  <c r="H26" i="2"/>
  <c r="D14" i="2"/>
  <c r="C14" i="2"/>
  <c r="B14" i="2"/>
  <c r="A14" i="2"/>
  <c r="F3" i="2"/>
  <c r="D14" i="1"/>
  <c r="C14" i="1"/>
  <c r="B14" i="1"/>
  <c r="A14" i="1"/>
  <c r="F3" i="1"/>
  <c r="F4" i="1" s="1"/>
  <c r="F2" i="1"/>
  <c r="AA7" i="3" l="1"/>
  <c r="AA18" i="3"/>
  <c r="Z7" i="3"/>
  <c r="AA20" i="3"/>
  <c r="AA12" i="3"/>
  <c r="AB19" i="3"/>
  <c r="Z19" i="3"/>
  <c r="AA8" i="3"/>
  <c r="AA13" i="3"/>
  <c r="AA6" i="3"/>
  <c r="AA14" i="3"/>
  <c r="AA19" i="3"/>
  <c r="AB13" i="3"/>
  <c r="Z13" i="3"/>
  <c r="AB7" i="3"/>
  <c r="K9" i="3"/>
  <c r="L6" i="3"/>
  <c r="L8" i="3" s="1"/>
  <c r="L9" i="3" s="1"/>
  <c r="K7" i="3"/>
  <c r="M7" i="3"/>
  <c r="K6" i="3"/>
  <c r="M6" i="3" s="1"/>
  <c r="F4" i="3"/>
  <c r="K10" i="3"/>
  <c r="I14" i="1"/>
  <c r="P7" i="3" l="1"/>
  <c r="M9" i="3"/>
  <c r="N7" i="3" s="1"/>
  <c r="O7" i="3" s="1"/>
  <c r="AB18" i="3"/>
  <c r="AB14" i="3"/>
  <c r="Z14" i="3"/>
  <c r="Z8" i="3"/>
  <c r="AB12" i="3"/>
  <c r="AB8" i="3"/>
  <c r="AF10" i="3" s="1"/>
  <c r="Z18" i="3"/>
  <c r="Z20" i="3"/>
  <c r="Z12" i="3"/>
  <c r="AB6" i="3"/>
  <c r="AB20" i="3"/>
  <c r="AG10" i="3" s="1"/>
  <c r="Z6" i="3"/>
  <c r="Z4" i="3" s="1"/>
  <c r="P6" i="3"/>
  <c r="K8" i="3"/>
  <c r="P8" i="3" s="1"/>
  <c r="H14" i="1"/>
  <c r="N6" i="3" l="1"/>
  <c r="O6" i="3" s="1"/>
  <c r="M8" i="3"/>
  <c r="N8" i="3" s="1"/>
  <c r="O8" i="3" s="1"/>
  <c r="AE10" i="3"/>
  <c r="AE9" i="3"/>
  <c r="AF6" i="3"/>
  <c r="AE6" i="3"/>
  <c r="AF7" i="3"/>
  <c r="AE7" i="3"/>
  <c r="AE8" i="3" l="1"/>
  <c r="AJ8" i="3" s="1"/>
  <c r="AF8" i="3"/>
  <c r="AF9" i="3" s="1"/>
  <c r="AG9" i="3" s="1"/>
  <c r="AJ7" i="3"/>
  <c r="AG7" i="3"/>
  <c r="AJ6" i="3"/>
  <c r="AG6" i="3"/>
  <c r="AG8" i="3" l="1"/>
  <c r="AH8" i="3" s="1"/>
  <c r="AI8" i="3" s="1"/>
  <c r="AH6" i="3"/>
  <c r="AI6" i="3" s="1"/>
  <c r="AH7" i="3"/>
  <c r="AI7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<sst xmlns="http://schemas.openxmlformats.org/spreadsheetml/2006/main" count="84" uniqueCount="39">
  <si>
    <t>A</t>
  </si>
  <si>
    <t>B</t>
  </si>
  <si>
    <t>C</t>
  </si>
  <si>
    <t>D</t>
  </si>
  <si>
    <t>Pos</t>
  </si>
  <si>
    <t>Neg</t>
  </si>
  <si>
    <t>A1</t>
  </si>
  <si>
    <t>A2</t>
  </si>
  <si>
    <t>B1</t>
  </si>
  <si>
    <t>B2</t>
  </si>
  <si>
    <t>COUNT</t>
  </si>
  <si>
    <t>MEAN</t>
  </si>
  <si>
    <t>VARIANCE</t>
  </si>
  <si>
    <t>Two Factor Anova</t>
  </si>
  <si>
    <t>ANOVA</t>
  </si>
  <si>
    <t>Alpha</t>
  </si>
  <si>
    <t>SS</t>
  </si>
  <si>
    <t>df</t>
  </si>
  <si>
    <t>MS</t>
  </si>
  <si>
    <t>F</t>
  </si>
  <si>
    <t>p-value</t>
  </si>
  <si>
    <t>p eta-sq</t>
  </si>
  <si>
    <t>Rows</t>
  </si>
  <si>
    <t>Columns</t>
  </si>
  <si>
    <t>Inter</t>
  </si>
  <si>
    <t>Total</t>
  </si>
  <si>
    <t>Within</t>
  </si>
  <si>
    <t>G1</t>
  </si>
  <si>
    <t>G2</t>
  </si>
  <si>
    <t>Arm</t>
  </si>
  <si>
    <t>Neck</t>
  </si>
  <si>
    <t>Foot</t>
  </si>
  <si>
    <t>Cold</t>
  </si>
  <si>
    <t>Dry</t>
  </si>
  <si>
    <t>Humid</t>
  </si>
  <si>
    <t>Real Statistics Using Excel</t>
  </si>
  <si>
    <t>Updated</t>
  </si>
  <si>
    <t>Copyright © 2013 - 2025 Charles Zaiontz</t>
  </si>
  <si>
    <t>Bayesian Contrasts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</si>
</sst>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2" xfId="0" applyBorder="1"/>
    <xf numFmtId="2" fontId="0" fillId="0" borderId="0" xfId="0" applyNumberFormat="1"/>
    <xf numFmtId="2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2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1" fillId="0" borderId="1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3B37-6FEE-453F-B591-D693B1B0E809}">
  <sheetPr codeName="Sheet12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35</v>
      </c>
    </row>
    <row r="2" spans="1:13" x14ac:dyDescent="0.35">
      <c r="A2" t="s">
        <v>38</v>
      </c>
    </row>
    <row r="4" spans="1:13" x14ac:dyDescent="0.35">
      <c r="A4" t="s">
        <v>36</v>
      </c>
      <c r="B4" s="48">
        <v>45797</v>
      </c>
    </row>
    <row r="6" spans="1:13" x14ac:dyDescent="0.35">
      <c r="A6" s="49" t="s">
        <v>37</v>
      </c>
    </row>
    <row r="10" spans="1:13" ht="18.5" x14ac:dyDescent="0.45">
      <c r="M10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247C-33D4-4D12-87C3-533EC521B057}">
  <sheetPr codeName="Sheet1"/>
  <dimension ref="A1:T14"/>
  <sheetViews>
    <sheetView workbookViewId="0"/>
  </sheetViews>
  <sheetFormatPr defaultRowHeight="14.5" x14ac:dyDescent="0.35"/>
  <cols>
    <col min="1" max="4" width="6.6328125" customWidth="1"/>
    <col min="5" max="5" width="3.6328125" customWidth="1"/>
    <col min="7" max="7" width="3.6328125" customWidth="1"/>
    <col min="10" max="10" width="5.6328125" customWidth="1"/>
    <col min="13" max="13" width="5.90625" customWidth="1"/>
    <col min="14" max="14" width="5.6328125" customWidth="1"/>
    <col min="15" max="15" width="4" customWidth="1"/>
    <col min="18" max="18" width="5.6328125" customWidth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H1" s="2" t="s">
        <v>4</v>
      </c>
      <c r="I1" s="2" t="s">
        <v>5</v>
      </c>
      <c r="P1" s="2" t="s">
        <v>4</v>
      </c>
      <c r="Q1" s="2" t="s">
        <v>5</v>
      </c>
    </row>
    <row r="2" spans="1:20" x14ac:dyDescent="0.35">
      <c r="A2" s="3">
        <v>21.38</v>
      </c>
      <c r="B2" s="3">
        <v>20.67</v>
      </c>
      <c r="C2" s="3">
        <v>22.01</v>
      </c>
      <c r="D2" s="3">
        <v>27.36</v>
      </c>
      <c r="F2" s="4">
        <f>-1/3</f>
        <v>-0.33333333333333331</v>
      </c>
      <c r="H2" s="5" t="e" cm="1">
        <f t="array" aca="1" ref="H2" ca="1">Contrast(A2:D13,F2:F5)</f>
        <v>#NAME?</v>
      </c>
      <c r="K2" t="e" cm="1">
        <f t="array" aca="1" ref="K2" ca="1">BayesSRSm(H2:H13-I2:I13,TRUE)</f>
        <v>#NAME?</v>
      </c>
      <c r="L2" s="4"/>
      <c r="N2" s="4">
        <v>-1</v>
      </c>
      <c r="P2" s="5" t="e" cm="1">
        <f t="array" aca="1" ref="P2" ca="1">Contrast(A2:D13,N2:N5)</f>
        <v>#NAME?</v>
      </c>
      <c r="Q2" s="5"/>
      <c r="S2" t="e" cm="1">
        <f t="array" aca="1" ref="S2" ca="1">BayesSRSm(P2:P13-Q2:Q13,TRUE)</f>
        <v>#NAME?</v>
      </c>
      <c r="T2" s="4"/>
    </row>
    <row r="3" spans="1:20" x14ac:dyDescent="0.35">
      <c r="A3" s="3">
        <v>20.62</v>
      </c>
      <c r="B3" s="3">
        <v>20.38</v>
      </c>
      <c r="C3" s="3">
        <v>21.32</v>
      </c>
      <c r="D3" s="3">
        <v>22.95</v>
      </c>
      <c r="F3" s="8">
        <f>F2</f>
        <v>-0.33333333333333331</v>
      </c>
      <c r="H3" s="5"/>
      <c r="L3" s="8"/>
      <c r="N3" s="8">
        <v>0</v>
      </c>
      <c r="P3" s="5"/>
      <c r="Q3" s="5"/>
      <c r="T3" s="8"/>
    </row>
    <row r="4" spans="1:20" x14ac:dyDescent="0.35">
      <c r="A4" s="3">
        <v>27.09</v>
      </c>
      <c r="B4" s="3">
        <v>22.98</v>
      </c>
      <c r="C4" s="3">
        <v>24.56</v>
      </c>
      <c r="D4" s="3">
        <v>23.74</v>
      </c>
      <c r="F4" s="8">
        <f>F3</f>
        <v>-0.33333333333333331</v>
      </c>
      <c r="H4" s="5"/>
      <c r="L4" s="8"/>
      <c r="N4" s="8">
        <v>1</v>
      </c>
      <c r="P4" s="5"/>
      <c r="Q4" s="5"/>
      <c r="T4" s="8"/>
    </row>
    <row r="5" spans="1:20" x14ac:dyDescent="0.35">
      <c r="A5" s="3">
        <v>20.71</v>
      </c>
      <c r="B5" s="3">
        <v>20.309999999999999</v>
      </c>
      <c r="C5" s="3">
        <v>20.86</v>
      </c>
      <c r="D5" s="3">
        <v>22.9</v>
      </c>
      <c r="F5" s="10">
        <v>1</v>
      </c>
      <c r="H5" s="5"/>
      <c r="L5" s="8"/>
      <c r="N5" s="10">
        <v>0</v>
      </c>
      <c r="P5" s="5"/>
      <c r="Q5" s="5"/>
      <c r="T5" s="8"/>
    </row>
    <row r="6" spans="1:20" x14ac:dyDescent="0.35">
      <c r="A6" s="3">
        <v>20.53</v>
      </c>
      <c r="B6" s="3">
        <v>22.61</v>
      </c>
      <c r="C6" s="3">
        <v>22.9</v>
      </c>
      <c r="D6" s="3">
        <v>23.06</v>
      </c>
      <c r="H6" s="5"/>
      <c r="L6" s="8"/>
      <c r="P6" s="5"/>
      <c r="Q6" s="5"/>
      <c r="T6" s="8"/>
    </row>
    <row r="7" spans="1:20" x14ac:dyDescent="0.35">
      <c r="A7" s="3">
        <v>20.99</v>
      </c>
      <c r="B7" s="3">
        <v>20.7</v>
      </c>
      <c r="C7" s="3">
        <v>21.66</v>
      </c>
      <c r="D7" s="3">
        <v>23.44</v>
      </c>
      <c r="H7" s="5"/>
      <c r="L7" s="8"/>
      <c r="P7" s="5"/>
      <c r="Q7" s="5"/>
      <c r="T7" s="8"/>
    </row>
    <row r="8" spans="1:20" x14ac:dyDescent="0.35">
      <c r="A8" s="3">
        <v>21.92</v>
      </c>
      <c r="B8" s="3">
        <v>25.61</v>
      </c>
      <c r="C8" s="3">
        <v>23.65</v>
      </c>
      <c r="D8" s="3">
        <v>23.03</v>
      </c>
      <c r="H8" s="5"/>
      <c r="L8" s="8"/>
      <c r="P8" s="5"/>
      <c r="Q8" s="5"/>
      <c r="T8" s="8"/>
    </row>
    <row r="9" spans="1:20" x14ac:dyDescent="0.35">
      <c r="A9" s="3">
        <v>22.24</v>
      </c>
      <c r="B9" s="3">
        <v>21.15</v>
      </c>
      <c r="C9" s="3">
        <v>20.309999999999999</v>
      </c>
      <c r="D9" s="3">
        <v>26.58</v>
      </c>
      <c r="H9" s="5"/>
      <c r="L9" s="8"/>
      <c r="P9" s="5"/>
      <c r="Q9" s="5"/>
      <c r="T9" s="8"/>
    </row>
    <row r="10" spans="1:20" x14ac:dyDescent="0.35">
      <c r="A10" s="3">
        <v>21.18</v>
      </c>
      <c r="B10" s="3">
        <v>20.309999999999999</v>
      </c>
      <c r="C10" s="3">
        <v>20.309999999999999</v>
      </c>
      <c r="D10" s="3">
        <v>31.41</v>
      </c>
      <c r="H10" s="5"/>
      <c r="L10" s="8"/>
      <c r="P10" s="5"/>
      <c r="Q10" s="5"/>
      <c r="T10" s="8"/>
    </row>
    <row r="11" spans="1:20" x14ac:dyDescent="0.35">
      <c r="A11" s="3">
        <v>21.48</v>
      </c>
      <c r="B11" s="3">
        <v>21.6</v>
      </c>
      <c r="C11" s="3">
        <v>20.3</v>
      </c>
      <c r="D11" s="3">
        <v>23.27</v>
      </c>
      <c r="H11" s="5"/>
      <c r="L11" s="8"/>
      <c r="P11" s="5"/>
      <c r="Q11" s="5"/>
      <c r="T11" s="8"/>
    </row>
    <row r="12" spans="1:20" x14ac:dyDescent="0.35">
      <c r="A12" s="3">
        <v>20.37</v>
      </c>
      <c r="B12" s="3">
        <v>24.47</v>
      </c>
      <c r="C12" s="3">
        <v>23.88</v>
      </c>
      <c r="D12" s="3">
        <v>23.2</v>
      </c>
      <c r="H12" s="5"/>
      <c r="L12" s="8"/>
      <c r="P12" s="5"/>
      <c r="Q12" s="5"/>
      <c r="T12" s="8"/>
    </row>
    <row r="13" spans="1:20" x14ac:dyDescent="0.35">
      <c r="A13" s="1">
        <v>20.62</v>
      </c>
      <c r="B13" s="1">
        <v>20.37</v>
      </c>
      <c r="C13" s="1">
        <v>22.68</v>
      </c>
      <c r="D13" s="1">
        <v>22.99</v>
      </c>
      <c r="H13" s="6"/>
      <c r="I13" s="7"/>
      <c r="L13" s="8"/>
      <c r="P13" s="6"/>
      <c r="Q13" s="6"/>
      <c r="T13" s="8"/>
    </row>
    <row r="14" spans="1:20" x14ac:dyDescent="0.35">
      <c r="A14" s="3">
        <f>AVERAGE(A2:A13)</f>
        <v>21.594166666666666</v>
      </c>
      <c r="B14" s="3">
        <f t="shared" ref="B14:D14" si="0">AVERAGE(B2:B13)</f>
        <v>21.763333333333332</v>
      </c>
      <c r="C14" s="3">
        <f t="shared" si="0"/>
        <v>22.036666666666665</v>
      </c>
      <c r="D14" s="3">
        <f t="shared" si="0"/>
        <v>24.494166666666668</v>
      </c>
      <c r="H14" s="11" t="e">
        <f t="shared" ref="H14:I14" ca="1" si="1">AVERAGE(H2:H13)</f>
        <v>#NAME?</v>
      </c>
      <c r="I14" s="12" t="e">
        <f t="shared" si="1"/>
        <v>#DIV/0!</v>
      </c>
      <c r="L14" s="9"/>
      <c r="T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BF71-E135-4E74-BDB7-7B580F028A4D}">
  <sheetPr codeName="Sheet2"/>
  <dimension ref="A1:L26"/>
  <sheetViews>
    <sheetView zoomScale="96" zoomScaleNormal="96" workbookViewId="0"/>
  </sheetViews>
  <sheetFormatPr defaultRowHeight="14.5" x14ac:dyDescent="0.35"/>
  <cols>
    <col min="1" max="4" width="6.6328125" customWidth="1"/>
    <col min="5" max="5" width="3.6328125" customWidth="1"/>
    <col min="6" max="6" width="5.54296875" customWidth="1"/>
    <col min="7" max="7" width="3.6328125" customWidth="1"/>
    <col min="10" max="10" width="5.0898437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H1" s="2" t="s">
        <v>4</v>
      </c>
      <c r="I1" s="2" t="s">
        <v>5</v>
      </c>
    </row>
    <row r="2" spans="1:12" x14ac:dyDescent="0.35">
      <c r="A2" s="3">
        <v>21.38</v>
      </c>
      <c r="B2" s="3">
        <v>20.67</v>
      </c>
      <c r="C2" s="3">
        <v>22.01</v>
      </c>
      <c r="D2" s="3">
        <v>27.36</v>
      </c>
      <c r="F2" s="4">
        <v>-1</v>
      </c>
      <c r="H2" s="5" t="e" cm="1">
        <f t="array" aca="1" ref="H2" ca="1">CONTRAST1(A2:D13,F2:F5)</f>
        <v>#NAME?</v>
      </c>
      <c r="I2" s="5"/>
      <c r="K2" t="e" cm="1">
        <f t="array" aca="1" ref="K2" ca="1">BayesMWLg(H2:H13,I2:I25,TRUE)</f>
        <v>#NAME?</v>
      </c>
      <c r="L2" s="4"/>
    </row>
    <row r="3" spans="1:12" x14ac:dyDescent="0.35">
      <c r="A3" s="3">
        <v>20.62</v>
      </c>
      <c r="B3" s="3">
        <v>20.38</v>
      </c>
      <c r="C3" s="3">
        <v>21.32</v>
      </c>
      <c r="D3" s="3">
        <v>22.95</v>
      </c>
      <c r="F3" s="8">
        <f>F2</f>
        <v>-1</v>
      </c>
      <c r="H3" s="5"/>
      <c r="I3" s="5"/>
      <c r="L3" s="8"/>
    </row>
    <row r="4" spans="1:12" x14ac:dyDescent="0.35">
      <c r="A4" s="3">
        <v>27.09</v>
      </c>
      <c r="B4" s="3">
        <v>22.98</v>
      </c>
      <c r="C4" s="3">
        <v>24.56</v>
      </c>
      <c r="D4" s="3">
        <v>23.74</v>
      </c>
      <c r="F4" s="8">
        <v>1</v>
      </c>
      <c r="H4" s="5"/>
      <c r="I4" s="5"/>
      <c r="L4" s="8"/>
    </row>
    <row r="5" spans="1:12" x14ac:dyDescent="0.35">
      <c r="A5" s="3">
        <v>20.71</v>
      </c>
      <c r="B5" s="3">
        <v>20.309999999999999</v>
      </c>
      <c r="C5" s="3">
        <v>20.86</v>
      </c>
      <c r="D5" s="3">
        <v>22.9</v>
      </c>
      <c r="F5" s="10">
        <v>0</v>
      </c>
      <c r="H5" s="5"/>
      <c r="I5" s="5"/>
      <c r="L5" s="8"/>
    </row>
    <row r="6" spans="1:12" x14ac:dyDescent="0.35">
      <c r="A6" s="3">
        <v>20.53</v>
      </c>
      <c r="B6" s="3">
        <v>22.61</v>
      </c>
      <c r="C6" s="3">
        <v>22.9</v>
      </c>
      <c r="D6" s="3">
        <v>23.06</v>
      </c>
      <c r="H6" s="5"/>
      <c r="I6" s="5"/>
      <c r="L6" s="8"/>
    </row>
    <row r="7" spans="1:12" x14ac:dyDescent="0.35">
      <c r="A7" s="3">
        <v>20.99</v>
      </c>
      <c r="B7" s="3">
        <v>20.7</v>
      </c>
      <c r="C7" s="3">
        <v>21.66</v>
      </c>
      <c r="D7" s="3">
        <v>23.44</v>
      </c>
      <c r="H7" s="5"/>
      <c r="I7" s="5"/>
      <c r="L7" s="8"/>
    </row>
    <row r="8" spans="1:12" x14ac:dyDescent="0.35">
      <c r="A8" s="3">
        <v>21.92</v>
      </c>
      <c r="B8" s="3">
        <v>25.61</v>
      </c>
      <c r="C8" s="3">
        <v>23.65</v>
      </c>
      <c r="D8" s="3">
        <v>23.03</v>
      </c>
      <c r="H8" s="5"/>
      <c r="I8" s="5"/>
      <c r="L8" s="8"/>
    </row>
    <row r="9" spans="1:12" x14ac:dyDescent="0.35">
      <c r="A9" s="3">
        <v>22.24</v>
      </c>
      <c r="B9" s="3">
        <v>21.15</v>
      </c>
      <c r="C9" s="3">
        <v>20.309999999999999</v>
      </c>
      <c r="D9" s="3">
        <v>26.58</v>
      </c>
      <c r="H9" s="5"/>
      <c r="I9" s="5"/>
      <c r="L9" s="8"/>
    </row>
    <row r="10" spans="1:12" x14ac:dyDescent="0.35">
      <c r="A10" s="3">
        <v>21.18</v>
      </c>
      <c r="B10" s="3">
        <v>20.309999999999999</v>
      </c>
      <c r="C10" s="3">
        <v>20.309999999999999</v>
      </c>
      <c r="D10" s="3">
        <v>31.41</v>
      </c>
      <c r="H10" s="5"/>
      <c r="I10" s="5"/>
      <c r="L10" s="8"/>
    </row>
    <row r="11" spans="1:12" x14ac:dyDescent="0.35">
      <c r="A11" s="3">
        <v>21.48</v>
      </c>
      <c r="B11" s="3">
        <v>21.6</v>
      </c>
      <c r="C11" s="3">
        <v>20.3</v>
      </c>
      <c r="D11" s="3">
        <v>23.27</v>
      </c>
      <c r="H11" s="5"/>
      <c r="I11" s="5"/>
      <c r="L11" s="8"/>
    </row>
    <row r="12" spans="1:12" x14ac:dyDescent="0.35">
      <c r="A12" s="3">
        <v>20.37</v>
      </c>
      <c r="B12" s="3">
        <v>24.47</v>
      </c>
      <c r="C12" s="3">
        <v>23.88</v>
      </c>
      <c r="D12" s="3">
        <v>23.2</v>
      </c>
      <c r="G12" s="13"/>
      <c r="H12" s="14"/>
      <c r="I12" s="14"/>
      <c r="L12" s="8"/>
    </row>
    <row r="13" spans="1:12" x14ac:dyDescent="0.35">
      <c r="A13" s="1">
        <v>20.62</v>
      </c>
      <c r="B13" s="1">
        <v>20.37</v>
      </c>
      <c r="C13" s="1">
        <v>22.68</v>
      </c>
      <c r="D13" s="1">
        <v>22.99</v>
      </c>
      <c r="G13" s="13"/>
      <c r="H13" s="14"/>
      <c r="I13" s="14"/>
      <c r="L13" s="8"/>
    </row>
    <row r="14" spans="1:12" x14ac:dyDescent="0.35">
      <c r="A14" s="3">
        <f>AVERAGE(A2:A13)</f>
        <v>21.594166666666666</v>
      </c>
      <c r="B14" s="3">
        <f t="shared" ref="B14:D14" si="0">AVERAGE(B2:B13)</f>
        <v>21.763333333333332</v>
      </c>
      <c r="C14" s="3">
        <f t="shared" si="0"/>
        <v>22.036666666666665</v>
      </c>
      <c r="D14" s="3">
        <f t="shared" si="0"/>
        <v>24.494166666666668</v>
      </c>
      <c r="G14" s="13"/>
      <c r="H14" s="14"/>
      <c r="I14" s="14"/>
      <c r="L14" s="8"/>
    </row>
    <row r="15" spans="1:12" x14ac:dyDescent="0.35">
      <c r="G15" s="13"/>
      <c r="H15" s="13"/>
      <c r="I15" s="14"/>
      <c r="L15" s="8"/>
    </row>
    <row r="16" spans="1:12" x14ac:dyDescent="0.35">
      <c r="G16" s="13"/>
      <c r="H16" s="13"/>
      <c r="I16" s="14"/>
      <c r="L16" s="8"/>
    </row>
    <row r="17" spans="8:12" x14ac:dyDescent="0.35">
      <c r="I17" s="5"/>
      <c r="L17" s="8"/>
    </row>
    <row r="18" spans="8:12" x14ac:dyDescent="0.35">
      <c r="I18" s="5"/>
      <c r="L18" s="9"/>
    </row>
    <row r="19" spans="8:12" x14ac:dyDescent="0.35">
      <c r="I19" s="5"/>
    </row>
    <row r="20" spans="8:12" x14ac:dyDescent="0.35">
      <c r="I20" s="5"/>
    </row>
    <row r="21" spans="8:12" x14ac:dyDescent="0.35">
      <c r="I21" s="5"/>
    </row>
    <row r="22" spans="8:12" x14ac:dyDescent="0.35">
      <c r="I22" s="5"/>
    </row>
    <row r="23" spans="8:12" x14ac:dyDescent="0.35">
      <c r="I23" s="5"/>
    </row>
    <row r="24" spans="8:12" x14ac:dyDescent="0.35">
      <c r="I24" s="5"/>
    </row>
    <row r="25" spans="8:12" x14ac:dyDescent="0.35">
      <c r="H25" s="7"/>
      <c r="I25" s="6"/>
    </row>
    <row r="26" spans="8:12" x14ac:dyDescent="0.35">
      <c r="H26" s="5" t="e">
        <f ca="1">AVERAGE(H2:H25)</f>
        <v>#NAME?</v>
      </c>
      <c r="I26" s="5" t="e">
        <f>AVERAGE(I2:I25)</f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1042-3E22-4D53-999C-6CBDA3BA2DA1}">
  <sheetPr codeName="Sheet7"/>
  <dimension ref="B2:O18"/>
  <sheetViews>
    <sheetView workbookViewId="0"/>
  </sheetViews>
  <sheetFormatPr defaultRowHeight="14.5" x14ac:dyDescent="0.35"/>
  <cols>
    <col min="1" max="1" width="2.90625" customWidth="1"/>
    <col min="2" max="2" width="6.26953125" customWidth="1"/>
    <col min="3" max="5" width="6.6328125" customWidth="1"/>
    <col min="6" max="10" width="4.6328125" customWidth="1"/>
    <col min="11" max="12" width="6.6328125" customWidth="1"/>
    <col min="13" max="13" width="4.6328125" customWidth="1"/>
  </cols>
  <sheetData>
    <row r="2" spans="2:15" x14ac:dyDescent="0.35">
      <c r="C2" s="22" t="s">
        <v>29</v>
      </c>
      <c r="D2" s="22" t="s">
        <v>30</v>
      </c>
      <c r="E2" s="22" t="s">
        <v>31</v>
      </c>
      <c r="K2" s="47" t="s">
        <v>27</v>
      </c>
      <c r="L2" s="47" t="s">
        <v>28</v>
      </c>
      <c r="N2" t="e" cm="1">
        <f t="array" aca="1" ref="N2" ca="1">BayesMWLg(K3:K17,L3:L17,TRUE)</f>
        <v>#NAME?</v>
      </c>
      <c r="O2" s="4"/>
    </row>
    <row r="3" spans="2:15" x14ac:dyDescent="0.35">
      <c r="B3" s="15" t="s">
        <v>32</v>
      </c>
      <c r="C3" s="38">
        <v>15</v>
      </c>
      <c r="D3" s="44">
        <v>21</v>
      </c>
      <c r="E3" s="39">
        <v>11</v>
      </c>
      <c r="G3" s="15">
        <v>-1</v>
      </c>
      <c r="H3" s="16">
        <v>-1</v>
      </c>
      <c r="I3" s="17">
        <v>-1</v>
      </c>
      <c r="K3" s="22" t="e" cm="1">
        <f t="array" aca="1" ref="K3" ca="1">CONTRAST2(C3:E17,G3:I5,5)</f>
        <v>#NAME?</v>
      </c>
      <c r="L3" s="22"/>
      <c r="O3" s="8"/>
    </row>
    <row r="4" spans="2:15" x14ac:dyDescent="0.35">
      <c r="B4" s="18"/>
      <c r="C4" s="40">
        <v>23</v>
      </c>
      <c r="D4" s="45">
        <v>11</v>
      </c>
      <c r="E4" s="41">
        <v>8</v>
      </c>
      <c r="G4" s="18"/>
      <c r="H4" s="13"/>
      <c r="I4" s="19"/>
      <c r="K4" s="22"/>
      <c r="L4" s="22"/>
      <c r="O4" s="8"/>
    </row>
    <row r="5" spans="2:15" x14ac:dyDescent="0.35">
      <c r="B5" s="18"/>
      <c r="C5" s="40">
        <v>26</v>
      </c>
      <c r="D5" s="45">
        <v>28</v>
      </c>
      <c r="E5" s="41">
        <v>2</v>
      </c>
      <c r="G5" s="20">
        <v>1</v>
      </c>
      <c r="H5" s="7">
        <v>1</v>
      </c>
      <c r="I5" s="21">
        <v>1</v>
      </c>
      <c r="K5" s="22"/>
      <c r="L5" s="22"/>
      <c r="O5" s="8"/>
    </row>
    <row r="6" spans="2:15" x14ac:dyDescent="0.35">
      <c r="B6" s="18"/>
      <c r="C6" s="40">
        <v>19</v>
      </c>
      <c r="D6" s="45">
        <v>16</v>
      </c>
      <c r="E6" s="41">
        <v>19</v>
      </c>
      <c r="K6" s="22"/>
      <c r="L6" s="22"/>
      <c r="O6" s="8"/>
    </row>
    <row r="7" spans="2:15" x14ac:dyDescent="0.35">
      <c r="B7" s="20"/>
      <c r="C7" s="42">
        <v>31</v>
      </c>
      <c r="D7" s="45">
        <v>23</v>
      </c>
      <c r="E7" s="43">
        <v>10</v>
      </c>
      <c r="K7" s="22"/>
      <c r="L7" s="22"/>
      <c r="O7" s="8"/>
    </row>
    <row r="8" spans="2:15" x14ac:dyDescent="0.35">
      <c r="B8" s="4" t="s">
        <v>33</v>
      </c>
      <c r="C8" s="40">
        <v>33</v>
      </c>
      <c r="D8" s="44">
        <v>25</v>
      </c>
      <c r="E8" s="41">
        <v>30</v>
      </c>
      <c r="K8" s="22"/>
      <c r="L8" s="22"/>
      <c r="O8" s="8"/>
    </row>
    <row r="9" spans="2:15" x14ac:dyDescent="0.35">
      <c r="B9" s="8"/>
      <c r="C9" s="40">
        <v>26</v>
      </c>
      <c r="D9" s="45">
        <v>29</v>
      </c>
      <c r="E9" s="41">
        <v>29</v>
      </c>
      <c r="K9" s="22"/>
      <c r="L9" s="22"/>
      <c r="O9" s="8"/>
    </row>
    <row r="10" spans="2:15" x14ac:dyDescent="0.35">
      <c r="B10" s="8"/>
      <c r="C10" s="40">
        <v>15</v>
      </c>
      <c r="D10" s="45">
        <v>17</v>
      </c>
      <c r="E10" s="41">
        <v>39</v>
      </c>
      <c r="K10" s="22"/>
      <c r="L10" s="22"/>
      <c r="O10" s="8"/>
    </row>
    <row r="11" spans="2:15" x14ac:dyDescent="0.35">
      <c r="B11" s="8"/>
      <c r="C11" s="40">
        <v>18</v>
      </c>
      <c r="D11" s="45">
        <v>22</v>
      </c>
      <c r="E11" s="41">
        <v>25</v>
      </c>
      <c r="K11" s="22"/>
      <c r="L11" s="22"/>
      <c r="O11" s="8"/>
    </row>
    <row r="12" spans="2:15" x14ac:dyDescent="0.35">
      <c r="B12" s="9"/>
      <c r="C12" s="40">
        <v>33</v>
      </c>
      <c r="D12" s="46">
        <v>12</v>
      </c>
      <c r="E12" s="41">
        <v>24</v>
      </c>
      <c r="K12" s="22"/>
      <c r="L12" s="22"/>
      <c r="O12" s="8"/>
    </row>
    <row r="13" spans="2:15" x14ac:dyDescent="0.35">
      <c r="B13" s="15" t="s">
        <v>34</v>
      </c>
      <c r="C13" s="38">
        <v>28</v>
      </c>
      <c r="D13" s="45">
        <v>16</v>
      </c>
      <c r="E13" s="39">
        <v>26</v>
      </c>
      <c r="K13" s="22"/>
      <c r="L13" s="22"/>
      <c r="O13" s="8"/>
    </row>
    <row r="14" spans="2:15" x14ac:dyDescent="0.35">
      <c r="B14" s="18"/>
      <c r="C14" s="40">
        <v>20</v>
      </c>
      <c r="D14" s="45">
        <v>18</v>
      </c>
      <c r="E14" s="41">
        <v>37</v>
      </c>
      <c r="K14" s="22"/>
      <c r="L14" s="22"/>
      <c r="O14" s="8"/>
    </row>
    <row r="15" spans="2:15" x14ac:dyDescent="0.35">
      <c r="B15" s="18"/>
      <c r="C15" s="40">
        <v>18</v>
      </c>
      <c r="D15" s="45">
        <v>26</v>
      </c>
      <c r="E15" s="41">
        <v>39</v>
      </c>
      <c r="K15" s="22"/>
      <c r="L15" s="22"/>
      <c r="O15" s="8"/>
    </row>
    <row r="16" spans="2:15" x14ac:dyDescent="0.35">
      <c r="B16" s="18"/>
      <c r="C16" s="40">
        <v>36</v>
      </c>
      <c r="D16" s="45">
        <v>36</v>
      </c>
      <c r="E16" s="41">
        <v>34</v>
      </c>
      <c r="K16" s="22"/>
      <c r="L16" s="22"/>
      <c r="O16" s="8"/>
    </row>
    <row r="17" spans="2:15" x14ac:dyDescent="0.35">
      <c r="B17" s="20"/>
      <c r="C17" s="42">
        <v>38</v>
      </c>
      <c r="D17" s="46">
        <v>34</v>
      </c>
      <c r="E17" s="43">
        <v>50</v>
      </c>
      <c r="K17" s="47"/>
      <c r="L17" s="47"/>
      <c r="O17" s="8"/>
    </row>
    <row r="18" spans="2:15" x14ac:dyDescent="0.35">
      <c r="O18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8822-64D6-4850-87CE-6B4B68678AC8}">
  <sheetPr codeName="Sheet10"/>
  <dimension ref="B2:O21"/>
  <sheetViews>
    <sheetView workbookViewId="0"/>
  </sheetViews>
  <sheetFormatPr defaultRowHeight="14.5" x14ac:dyDescent="0.35"/>
  <cols>
    <col min="1" max="1" width="2.90625" customWidth="1"/>
    <col min="2" max="5" width="6.6328125" customWidth="1"/>
    <col min="6" max="10" width="4.6328125" customWidth="1"/>
    <col min="11" max="12" width="6.6328125" customWidth="1"/>
    <col min="13" max="13" width="4.6328125" customWidth="1"/>
  </cols>
  <sheetData>
    <row r="2" spans="2:15" x14ac:dyDescent="0.35">
      <c r="C2" s="22" t="s">
        <v>29</v>
      </c>
      <c r="D2" s="22" t="s">
        <v>30</v>
      </c>
      <c r="E2" s="22" t="s">
        <v>31</v>
      </c>
      <c r="K2" s="47" t="s">
        <v>27</v>
      </c>
      <c r="L2" s="47" t="s">
        <v>28</v>
      </c>
    </row>
    <row r="3" spans="2:15" x14ac:dyDescent="0.35">
      <c r="B3" s="15" t="s">
        <v>32</v>
      </c>
      <c r="C3" s="38">
        <v>15</v>
      </c>
      <c r="D3" s="44">
        <v>21</v>
      </c>
      <c r="E3" s="39">
        <v>11</v>
      </c>
      <c r="G3" s="15"/>
      <c r="H3" s="16"/>
      <c r="I3" s="17"/>
      <c r="K3" s="22" t="e" cm="1">
        <f t="array" aca="1" ref="K3" ca="1">CONTRAST2(C3:E17,G3:I5,5)</f>
        <v>#NAME?</v>
      </c>
      <c r="L3" s="22"/>
      <c r="N3" t="e" cm="1">
        <f t="array" aca="1" ref="N3" ca="1">BayesMWSm(K3:K7,L3:L7,TRUE)</f>
        <v>#NAME?</v>
      </c>
      <c r="O3" s="4"/>
    </row>
    <row r="4" spans="2:15" x14ac:dyDescent="0.35">
      <c r="B4" s="18"/>
      <c r="C4" s="40">
        <v>23</v>
      </c>
      <c r="D4" s="45">
        <v>11</v>
      </c>
      <c r="E4" s="41">
        <v>8</v>
      </c>
      <c r="G4" s="18"/>
      <c r="H4" s="13"/>
      <c r="I4" s="19"/>
      <c r="K4" s="22"/>
      <c r="L4" s="22"/>
      <c r="O4" s="8"/>
    </row>
    <row r="5" spans="2:15" x14ac:dyDescent="0.35">
      <c r="B5" s="18"/>
      <c r="C5" s="40">
        <v>26</v>
      </c>
      <c r="D5" s="45">
        <v>28</v>
      </c>
      <c r="E5" s="41">
        <v>2</v>
      </c>
      <c r="G5" s="20">
        <v>-1</v>
      </c>
      <c r="H5" s="7"/>
      <c r="I5" s="21">
        <v>1</v>
      </c>
      <c r="K5" s="22"/>
      <c r="L5" s="22"/>
      <c r="O5" s="8"/>
    </row>
    <row r="6" spans="2:15" x14ac:dyDescent="0.35">
      <c r="B6" s="18"/>
      <c r="C6" s="40">
        <v>19</v>
      </c>
      <c r="D6" s="45">
        <v>16</v>
      </c>
      <c r="E6" s="41">
        <v>19</v>
      </c>
      <c r="K6" s="22"/>
      <c r="L6" s="22"/>
      <c r="O6" s="8"/>
    </row>
    <row r="7" spans="2:15" x14ac:dyDescent="0.35">
      <c r="B7" s="20"/>
      <c r="C7" s="42">
        <v>31</v>
      </c>
      <c r="D7" s="45">
        <v>23</v>
      </c>
      <c r="E7" s="43">
        <v>10</v>
      </c>
      <c r="K7" s="47"/>
      <c r="L7" s="47"/>
      <c r="O7" s="8"/>
    </row>
    <row r="8" spans="2:15" x14ac:dyDescent="0.35">
      <c r="B8" s="4" t="s">
        <v>33</v>
      </c>
      <c r="C8" s="40">
        <v>33</v>
      </c>
      <c r="D8" s="44">
        <v>25</v>
      </c>
      <c r="E8" s="41">
        <v>30</v>
      </c>
      <c r="K8" s="22"/>
      <c r="L8" s="22"/>
      <c r="O8" s="8"/>
    </row>
    <row r="9" spans="2:15" x14ac:dyDescent="0.35">
      <c r="B9" s="8"/>
      <c r="C9" s="40">
        <v>26</v>
      </c>
      <c r="D9" s="45">
        <v>29</v>
      </c>
      <c r="E9" s="41">
        <v>29</v>
      </c>
      <c r="K9" s="22"/>
      <c r="L9" s="22"/>
      <c r="O9" s="8"/>
    </row>
    <row r="10" spans="2:15" x14ac:dyDescent="0.35">
      <c r="B10" s="8"/>
      <c r="C10" s="40">
        <v>15</v>
      </c>
      <c r="D10" s="45">
        <v>17</v>
      </c>
      <c r="E10" s="41">
        <v>39</v>
      </c>
      <c r="K10" s="22"/>
      <c r="L10" s="22"/>
      <c r="O10" s="8"/>
    </row>
    <row r="11" spans="2:15" x14ac:dyDescent="0.35">
      <c r="B11" s="8"/>
      <c r="C11" s="40">
        <v>18</v>
      </c>
      <c r="D11" s="45">
        <v>22</v>
      </c>
      <c r="E11" s="41">
        <v>25</v>
      </c>
      <c r="K11" s="22"/>
      <c r="L11" s="22"/>
      <c r="O11" s="8"/>
    </row>
    <row r="12" spans="2:15" x14ac:dyDescent="0.35">
      <c r="B12" s="9"/>
      <c r="C12" s="40">
        <v>33</v>
      </c>
      <c r="D12" s="46">
        <v>12</v>
      </c>
      <c r="E12" s="41">
        <v>24</v>
      </c>
      <c r="K12" s="22"/>
      <c r="L12" s="22"/>
      <c r="O12" s="8"/>
    </row>
    <row r="13" spans="2:15" x14ac:dyDescent="0.35">
      <c r="B13" s="15" t="s">
        <v>34</v>
      </c>
      <c r="C13" s="38">
        <v>28</v>
      </c>
      <c r="D13" s="45">
        <v>16</v>
      </c>
      <c r="E13" s="39">
        <v>26</v>
      </c>
      <c r="K13" s="22"/>
      <c r="L13" s="22"/>
      <c r="O13" s="8"/>
    </row>
    <row r="14" spans="2:15" x14ac:dyDescent="0.35">
      <c r="B14" s="18"/>
      <c r="C14" s="40">
        <v>20</v>
      </c>
      <c r="D14" s="45">
        <v>18</v>
      </c>
      <c r="E14" s="41">
        <v>37</v>
      </c>
      <c r="K14" s="22"/>
      <c r="L14" s="22"/>
      <c r="O14" s="8"/>
    </row>
    <row r="15" spans="2:15" x14ac:dyDescent="0.35">
      <c r="B15" s="18"/>
      <c r="C15" s="40">
        <v>18</v>
      </c>
      <c r="D15" s="45">
        <v>26</v>
      </c>
      <c r="E15" s="41">
        <v>39</v>
      </c>
      <c r="K15" s="22"/>
      <c r="L15" s="22"/>
      <c r="O15" s="8"/>
    </row>
    <row r="16" spans="2:15" x14ac:dyDescent="0.35">
      <c r="B16" s="18"/>
      <c r="C16" s="40">
        <v>36</v>
      </c>
      <c r="D16" s="45">
        <v>36</v>
      </c>
      <c r="E16" s="41">
        <v>34</v>
      </c>
      <c r="K16" s="22"/>
      <c r="L16" s="22"/>
      <c r="O16" s="8"/>
    </row>
    <row r="17" spans="2:15" x14ac:dyDescent="0.35">
      <c r="B17" s="20"/>
      <c r="C17" s="42">
        <v>38</v>
      </c>
      <c r="D17" s="46">
        <v>34</v>
      </c>
      <c r="E17" s="43">
        <v>50</v>
      </c>
      <c r="K17" s="22"/>
      <c r="L17" s="22"/>
      <c r="O17" s="9"/>
    </row>
    <row r="18" spans="2:15" x14ac:dyDescent="0.35">
      <c r="K18" s="22"/>
      <c r="L18" s="22"/>
      <c r="O18" s="13"/>
    </row>
    <row r="19" spans="2:15" x14ac:dyDescent="0.35">
      <c r="K19" s="22"/>
      <c r="L19" s="22"/>
    </row>
    <row r="20" spans="2:15" x14ac:dyDescent="0.35">
      <c r="K20" s="22"/>
      <c r="L20" s="22"/>
    </row>
    <row r="21" spans="2:15" x14ac:dyDescent="0.35">
      <c r="K21" s="22"/>
      <c r="L21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B098-1195-4703-8040-536D003CC00A}">
  <sheetPr codeName="Sheet9"/>
  <dimension ref="B2:O20"/>
  <sheetViews>
    <sheetView workbookViewId="0"/>
  </sheetViews>
  <sheetFormatPr defaultRowHeight="14.5" x14ac:dyDescent="0.35"/>
  <cols>
    <col min="1" max="1" width="2.90625" customWidth="1"/>
    <col min="2" max="5" width="6.6328125" customWidth="1"/>
    <col min="6" max="10" width="4.6328125" customWidth="1"/>
    <col min="11" max="12" width="6.6328125" customWidth="1"/>
    <col min="13" max="13" width="4.6328125" customWidth="1"/>
  </cols>
  <sheetData>
    <row r="2" spans="2:15" x14ac:dyDescent="0.35">
      <c r="C2" s="22" t="s">
        <v>29</v>
      </c>
      <c r="D2" s="22" t="s">
        <v>30</v>
      </c>
      <c r="E2" s="22" t="s">
        <v>31</v>
      </c>
      <c r="K2" s="47" t="s">
        <v>27</v>
      </c>
      <c r="L2" s="47" t="s">
        <v>28</v>
      </c>
      <c r="N2" t="e" cm="1">
        <f t="array" aca="1" ref="N2" ca="1">BayesMWLg(K3:K12,L3:L12,TRUE)</f>
        <v>#NAME?</v>
      </c>
      <c r="O2" s="4"/>
    </row>
    <row r="3" spans="2:15" x14ac:dyDescent="0.35">
      <c r="B3" s="15" t="s">
        <v>32</v>
      </c>
      <c r="C3" s="38">
        <v>15</v>
      </c>
      <c r="D3" s="44">
        <v>21</v>
      </c>
      <c r="E3" s="39">
        <v>11</v>
      </c>
      <c r="G3" s="15">
        <v>-1</v>
      </c>
      <c r="H3" s="16">
        <v>-1</v>
      </c>
      <c r="I3" s="17"/>
      <c r="K3" s="22" t="e" cm="1">
        <f t="array" aca="1" ref="K3" ca="1">CONTRAST2(C3:E17,G3:I5,5)</f>
        <v>#NAME?</v>
      </c>
      <c r="L3" s="22"/>
      <c r="O3" s="8"/>
    </row>
    <row r="4" spans="2:15" x14ac:dyDescent="0.35">
      <c r="B4" s="18"/>
      <c r="C4" s="40">
        <v>23</v>
      </c>
      <c r="D4" s="45">
        <v>11</v>
      </c>
      <c r="E4" s="41">
        <v>8</v>
      </c>
      <c r="G4" s="18"/>
      <c r="H4" s="13"/>
      <c r="I4" s="19"/>
      <c r="K4" s="22"/>
      <c r="L4" s="22"/>
      <c r="O4" s="8"/>
    </row>
    <row r="5" spans="2:15" x14ac:dyDescent="0.35">
      <c r="B5" s="18"/>
      <c r="C5" s="40">
        <v>26</v>
      </c>
      <c r="D5" s="45">
        <v>28</v>
      </c>
      <c r="E5" s="41">
        <v>2</v>
      </c>
      <c r="G5" s="20">
        <v>1</v>
      </c>
      <c r="H5" s="7">
        <v>1</v>
      </c>
      <c r="I5" s="21"/>
      <c r="K5" s="22"/>
      <c r="L5" s="22"/>
      <c r="O5" s="8"/>
    </row>
    <row r="6" spans="2:15" x14ac:dyDescent="0.35">
      <c r="B6" s="18"/>
      <c r="C6" s="40">
        <v>19</v>
      </c>
      <c r="D6" s="45">
        <v>16</v>
      </c>
      <c r="E6" s="41">
        <v>19</v>
      </c>
      <c r="K6" s="22"/>
      <c r="L6" s="22"/>
      <c r="O6" s="8"/>
    </row>
    <row r="7" spans="2:15" x14ac:dyDescent="0.35">
      <c r="B7" s="20"/>
      <c r="C7" s="42">
        <v>31</v>
      </c>
      <c r="D7" s="45">
        <v>23</v>
      </c>
      <c r="E7" s="43">
        <v>10</v>
      </c>
      <c r="K7" s="22"/>
      <c r="L7" s="22"/>
      <c r="O7" s="8"/>
    </row>
    <row r="8" spans="2:15" x14ac:dyDescent="0.35">
      <c r="B8" s="4" t="s">
        <v>33</v>
      </c>
      <c r="C8" s="40">
        <v>33</v>
      </c>
      <c r="D8" s="44">
        <v>25</v>
      </c>
      <c r="E8" s="41">
        <v>30</v>
      </c>
      <c r="K8" s="22"/>
      <c r="L8" s="22"/>
      <c r="O8" s="8"/>
    </row>
    <row r="9" spans="2:15" x14ac:dyDescent="0.35">
      <c r="B9" s="8"/>
      <c r="C9" s="40">
        <v>26</v>
      </c>
      <c r="D9" s="45">
        <v>29</v>
      </c>
      <c r="E9" s="41">
        <v>29</v>
      </c>
      <c r="K9" s="22"/>
      <c r="L9" s="22"/>
      <c r="O9" s="8"/>
    </row>
    <row r="10" spans="2:15" x14ac:dyDescent="0.35">
      <c r="B10" s="8"/>
      <c r="C10" s="40">
        <v>15</v>
      </c>
      <c r="D10" s="45">
        <v>17</v>
      </c>
      <c r="E10" s="41">
        <v>39</v>
      </c>
      <c r="K10" s="22"/>
      <c r="L10" s="22"/>
      <c r="O10" s="8"/>
    </row>
    <row r="11" spans="2:15" x14ac:dyDescent="0.35">
      <c r="B11" s="8"/>
      <c r="C11" s="40">
        <v>18</v>
      </c>
      <c r="D11" s="45">
        <v>22</v>
      </c>
      <c r="E11" s="41">
        <v>25</v>
      </c>
      <c r="K11" s="22"/>
      <c r="L11" s="22"/>
      <c r="O11" s="8"/>
    </row>
    <row r="12" spans="2:15" x14ac:dyDescent="0.35">
      <c r="B12" s="9"/>
      <c r="C12" s="40">
        <v>33</v>
      </c>
      <c r="D12" s="46">
        <v>12</v>
      </c>
      <c r="E12" s="41">
        <v>24</v>
      </c>
      <c r="K12" s="47"/>
      <c r="L12" s="47"/>
      <c r="O12" s="8"/>
    </row>
    <row r="13" spans="2:15" x14ac:dyDescent="0.35">
      <c r="B13" s="15" t="s">
        <v>34</v>
      </c>
      <c r="C13" s="38">
        <v>28</v>
      </c>
      <c r="D13" s="45">
        <v>16</v>
      </c>
      <c r="E13" s="39">
        <v>26</v>
      </c>
      <c r="K13" s="22"/>
      <c r="L13" s="22"/>
      <c r="O13" s="8"/>
    </row>
    <row r="14" spans="2:15" x14ac:dyDescent="0.35">
      <c r="B14" s="18"/>
      <c r="C14" s="40">
        <v>20</v>
      </c>
      <c r="D14" s="45">
        <v>18</v>
      </c>
      <c r="E14" s="41">
        <v>37</v>
      </c>
      <c r="K14" s="22"/>
      <c r="L14" s="22"/>
      <c r="O14" s="8"/>
    </row>
    <row r="15" spans="2:15" x14ac:dyDescent="0.35">
      <c r="B15" s="18"/>
      <c r="C15" s="40">
        <v>18</v>
      </c>
      <c r="D15" s="45">
        <v>26</v>
      </c>
      <c r="E15" s="41">
        <v>39</v>
      </c>
      <c r="K15" s="22"/>
      <c r="L15" s="22"/>
      <c r="O15" s="8"/>
    </row>
    <row r="16" spans="2:15" x14ac:dyDescent="0.35">
      <c r="B16" s="18"/>
      <c r="C16" s="40">
        <v>36</v>
      </c>
      <c r="D16" s="45">
        <v>36</v>
      </c>
      <c r="E16" s="41">
        <v>34</v>
      </c>
      <c r="K16" s="22"/>
      <c r="L16" s="22"/>
      <c r="O16" s="8"/>
    </row>
    <row r="17" spans="2:15" x14ac:dyDescent="0.35">
      <c r="B17" s="20"/>
      <c r="C17" s="42">
        <v>38</v>
      </c>
      <c r="D17" s="46">
        <v>34</v>
      </c>
      <c r="E17" s="43">
        <v>50</v>
      </c>
      <c r="K17" s="22"/>
      <c r="L17" s="22"/>
      <c r="O17" s="8"/>
    </row>
    <row r="18" spans="2:15" x14ac:dyDescent="0.35">
      <c r="K18" s="22"/>
      <c r="L18" s="22"/>
      <c r="O18" s="9"/>
    </row>
    <row r="19" spans="2:15" x14ac:dyDescent="0.35">
      <c r="K19" s="22"/>
      <c r="L19" s="22"/>
    </row>
    <row r="20" spans="2:15" x14ac:dyDescent="0.35">
      <c r="K20" s="22"/>
      <c r="L20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D3BF-7B8B-4C51-83AF-4EF45A282B87}">
  <sheetPr codeName="Sheet3"/>
  <dimension ref="A2:AM20"/>
  <sheetViews>
    <sheetView workbookViewId="0"/>
  </sheetViews>
  <sheetFormatPr defaultRowHeight="14.5" x14ac:dyDescent="0.35"/>
  <cols>
    <col min="1" max="1" width="4.6328125" customWidth="1"/>
    <col min="18" max="19" width="6.08984375" customWidth="1"/>
    <col min="21" max="21" width="5.81640625" customWidth="1"/>
  </cols>
  <sheetData>
    <row r="2" spans="1:39" x14ac:dyDescent="0.35">
      <c r="B2" s="22" t="s">
        <v>6</v>
      </c>
      <c r="C2" s="22" t="s">
        <v>7</v>
      </c>
      <c r="J2" t="s">
        <v>13</v>
      </c>
      <c r="V2" s="22" t="s">
        <v>27</v>
      </c>
      <c r="W2" s="22" t="s">
        <v>28</v>
      </c>
      <c r="AD2" t="s">
        <v>13</v>
      </c>
    </row>
    <row r="3" spans="1:39" x14ac:dyDescent="0.35">
      <c r="A3" t="s">
        <v>8</v>
      </c>
      <c r="B3" s="23">
        <v>21.38</v>
      </c>
      <c r="C3" s="24">
        <v>20.07</v>
      </c>
      <c r="R3" s="15">
        <v>1</v>
      </c>
      <c r="S3" s="17">
        <v>-1</v>
      </c>
      <c r="U3" t="s">
        <v>8</v>
      </c>
      <c r="V3" s="23" t="e" cm="1">
        <f t="array" aca="1" ref="V3" ca="1">CONTRAST2(B3:C16,R3:S4,7)</f>
        <v>#NAME?</v>
      </c>
      <c r="W3" s="24"/>
      <c r="AL3" t="e" cm="1">
        <f t="array" aca="1" ref="AL3" ca="1">BayesMWLg(W3:W16,V3:V16,TRUE)</f>
        <v>#NAME?</v>
      </c>
      <c r="AM3" s="4"/>
    </row>
    <row r="4" spans="1:39" ht="15" thickBot="1" x14ac:dyDescent="0.4">
      <c r="B4" s="25">
        <v>20.62</v>
      </c>
      <c r="C4" s="26">
        <v>20.38</v>
      </c>
      <c r="E4" t="s">
        <v>10</v>
      </c>
      <c r="F4" t="str">
        <f>IF(COUNTIF(F6:G7,F6)=COUNT(F6:G7),"balanced","unbalanced")</f>
        <v>balanced</v>
      </c>
      <c r="J4" t="s">
        <v>14</v>
      </c>
      <c r="N4" s="22" t="s">
        <v>15</v>
      </c>
      <c r="O4" s="22">
        <v>0.05</v>
      </c>
      <c r="R4" s="20">
        <v>-1</v>
      </c>
      <c r="S4" s="21">
        <v>1</v>
      </c>
      <c r="V4" s="25"/>
      <c r="W4" s="26"/>
      <c r="Y4" t="s">
        <v>10</v>
      </c>
      <c r="Z4" t="str">
        <f ca="1">IF(COUNTIF(Z6:AA7,Z6)=COUNT(Z6:AA7),"balanced","unbalanced")</f>
        <v>balanced</v>
      </c>
      <c r="AD4" t="s">
        <v>14</v>
      </c>
      <c r="AH4" s="22" t="s">
        <v>15</v>
      </c>
      <c r="AI4" s="22">
        <v>0.05</v>
      </c>
      <c r="AM4" s="8"/>
    </row>
    <row r="5" spans="1:39" ht="15" thickTop="1" x14ac:dyDescent="0.35">
      <c r="B5" s="25">
        <v>24.09</v>
      </c>
      <c r="C5" s="26">
        <v>22.98</v>
      </c>
      <c r="F5" s="22" t="str">
        <f>B2</f>
        <v>A1</v>
      </c>
      <c r="G5" s="22" t="str">
        <f>C2</f>
        <v>A2</v>
      </c>
      <c r="J5" s="37"/>
      <c r="K5" s="37" t="s">
        <v>16</v>
      </c>
      <c r="L5" s="37" t="s">
        <v>17</v>
      </c>
      <c r="M5" s="37" t="s">
        <v>18</v>
      </c>
      <c r="N5" s="37" t="s">
        <v>19</v>
      </c>
      <c r="O5" s="37" t="s">
        <v>20</v>
      </c>
      <c r="P5" s="37" t="s">
        <v>21</v>
      </c>
      <c r="V5" s="25"/>
      <c r="W5" s="26"/>
      <c r="Z5" s="22" t="str">
        <f>V2</f>
        <v>G1</v>
      </c>
      <c r="AA5" s="22" t="str">
        <f>W2</f>
        <v>G2</v>
      </c>
      <c r="AD5" s="37"/>
      <c r="AE5" s="37" t="s">
        <v>16</v>
      </c>
      <c r="AF5" s="37" t="s">
        <v>17</v>
      </c>
      <c r="AG5" s="37" t="s">
        <v>18</v>
      </c>
      <c r="AH5" s="37" t="s">
        <v>19</v>
      </c>
      <c r="AI5" s="37" t="s">
        <v>20</v>
      </c>
      <c r="AJ5" s="37" t="s">
        <v>21</v>
      </c>
      <c r="AM5" s="8"/>
    </row>
    <row r="6" spans="1:39" x14ac:dyDescent="0.35">
      <c r="B6" s="25">
        <v>20.71</v>
      </c>
      <c r="C6" s="26">
        <v>20.309999999999999</v>
      </c>
      <c r="E6" t="str">
        <f>A3</f>
        <v>B1</v>
      </c>
      <c r="F6" s="29">
        <f>COUNT(B3:B9)</f>
        <v>7</v>
      </c>
      <c r="G6" s="30">
        <f>COUNT(C3:C9)</f>
        <v>7</v>
      </c>
      <c r="H6">
        <f>COUNT(B3:C9)</f>
        <v>14</v>
      </c>
      <c r="J6" t="s">
        <v>22</v>
      </c>
      <c r="K6">
        <f>DEVSQ(H12:H13)*H6</f>
        <v>18.43565714285706</v>
      </c>
      <c r="L6">
        <f>COUNT(H12:H13)-1</f>
        <v>1</v>
      </c>
      <c r="M6">
        <f>K6/L6</f>
        <v>18.43565714285706</v>
      </c>
      <c r="N6">
        <f>M6/M9</f>
        <v>6.0518855242013387</v>
      </c>
      <c r="O6">
        <f>_xlfn.F.DIST.RT(N6,L6,L9)</f>
        <v>2.1475577681204543E-2</v>
      </c>
      <c r="P6">
        <f>K6/(K6+K9)</f>
        <v>0.20138122512571277</v>
      </c>
      <c r="V6" s="25"/>
      <c r="W6" s="26"/>
      <c r="Y6" t="str">
        <f>U3</f>
        <v>B1</v>
      </c>
      <c r="Z6" s="29">
        <f ca="1">COUNT(V3:V9)</f>
        <v>0</v>
      </c>
      <c r="AA6" s="30">
        <f>COUNT(W3:W9)</f>
        <v>0</v>
      </c>
      <c r="AB6">
        <f ca="1">COUNT(V3:W9)</f>
        <v>0</v>
      </c>
      <c r="AD6" t="s">
        <v>22</v>
      </c>
      <c r="AE6" t="e">
        <f ca="1">DEVSQ(AB12:AB13)*AB6</f>
        <v>#NAME?</v>
      </c>
      <c r="AF6">
        <f ca="1">COUNT(AB12:AB13)-1</f>
        <v>-1</v>
      </c>
      <c r="AG6" t="e">
        <f ca="1">AE6/AF6</f>
        <v>#NAME?</v>
      </c>
      <c r="AH6" t="e">
        <f ca="1">AG6/AG9</f>
        <v>#NAME?</v>
      </c>
      <c r="AI6" t="e">
        <f ca="1">_xlfn.F.DIST.RT(AH6,AF6,AF9)</f>
        <v>#NAME?</v>
      </c>
      <c r="AJ6" t="e">
        <f ca="1">AE6/(AE6+AE9)</f>
        <v>#NAME?</v>
      </c>
      <c r="AM6" s="8"/>
    </row>
    <row r="7" spans="1:39" x14ac:dyDescent="0.35">
      <c r="B7" s="25">
        <v>20.53</v>
      </c>
      <c r="C7" s="26">
        <v>22.61</v>
      </c>
      <c r="E7" t="str">
        <f>A10</f>
        <v>B2</v>
      </c>
      <c r="F7" s="31">
        <f>COUNT(B10:B16)</f>
        <v>7</v>
      </c>
      <c r="G7" s="32">
        <f>COUNT(C10:C16)</f>
        <v>7</v>
      </c>
      <c r="H7">
        <f>COUNT(B10:C16)</f>
        <v>14</v>
      </c>
      <c r="J7" t="s">
        <v>23</v>
      </c>
      <c r="K7">
        <f>DEVSQ(F14:G14)*F8</f>
        <v>2.7531571428571433</v>
      </c>
      <c r="L7">
        <f>COUNT(F14:G14)-1</f>
        <v>1</v>
      </c>
      <c r="M7">
        <f>K7/L7</f>
        <v>2.7531571428571433</v>
      </c>
      <c r="N7">
        <f>M7/M9</f>
        <v>0.90378074020346566</v>
      </c>
      <c r="O7">
        <f>_xlfn.F.DIST.RT(N7,L7,L9)</f>
        <v>0.35124627389132779</v>
      </c>
      <c r="P7">
        <f>K7/(K7+K9)</f>
        <v>3.6290904968675916E-2</v>
      </c>
      <c r="V7" s="25"/>
      <c r="W7" s="26"/>
      <c r="Y7" t="str">
        <f>U10</f>
        <v>B2</v>
      </c>
      <c r="Z7" s="31">
        <f>COUNT(V10:V16)</f>
        <v>0</v>
      </c>
      <c r="AA7" s="32">
        <f>COUNT(W10:W16)</f>
        <v>0</v>
      </c>
      <c r="AB7">
        <f>COUNT(V10:W16)</f>
        <v>0</v>
      </c>
      <c r="AD7" t="s">
        <v>23</v>
      </c>
      <c r="AE7" t="e">
        <f ca="1">DEVSQ(Z14:AA14)*Z8</f>
        <v>#NAME?</v>
      </c>
      <c r="AF7">
        <f ca="1">COUNT(Z14:AA14)-1</f>
        <v>-1</v>
      </c>
      <c r="AG7" t="e">
        <f ca="1">AE7/AF7</f>
        <v>#NAME?</v>
      </c>
      <c r="AH7" t="e">
        <f ca="1">AG7/AG9</f>
        <v>#NAME?</v>
      </c>
      <c r="AI7" t="e">
        <f ca="1">_xlfn.F.DIST.RT(AH7,AF7,AF9)</f>
        <v>#NAME?</v>
      </c>
      <c r="AJ7" t="e">
        <f ca="1">AE7/(AE7+AE9)</f>
        <v>#NAME?</v>
      </c>
      <c r="AM7" s="8"/>
    </row>
    <row r="8" spans="1:39" x14ac:dyDescent="0.35">
      <c r="B8" s="25">
        <v>19.09</v>
      </c>
      <c r="C8" s="26">
        <v>20.7</v>
      </c>
      <c r="F8">
        <f>COUNT(B3:B16)</f>
        <v>14</v>
      </c>
      <c r="G8">
        <f>COUNT(C3:C16)</f>
        <v>14</v>
      </c>
      <c r="H8">
        <f>COUNT(B3:C16)</f>
        <v>28</v>
      </c>
      <c r="J8" t="s">
        <v>24</v>
      </c>
      <c r="K8">
        <f>K10-K6-K7-K9</f>
        <v>10.83772857142867</v>
      </c>
      <c r="L8">
        <f>L7*L6</f>
        <v>1</v>
      </c>
      <c r="M8">
        <f>K8/L8</f>
        <v>10.83772857142867</v>
      </c>
      <c r="N8">
        <f>M8/M9</f>
        <v>3.5577084206116796</v>
      </c>
      <c r="O8">
        <f>_xlfn.F.DIST.RT(N8,L8,L9)</f>
        <v>7.142788033036622E-2</v>
      </c>
      <c r="P8">
        <f>K8/(K8+K9)</f>
        <v>0.12910029986204172</v>
      </c>
      <c r="V8" s="25"/>
      <c r="W8" s="26"/>
      <c r="Z8">
        <f ca="1">COUNT(V3:V16)</f>
        <v>0</v>
      </c>
      <c r="AA8">
        <f>COUNT(W3:W16)</f>
        <v>0</v>
      </c>
      <c r="AB8">
        <f ca="1">COUNT(V3:W16)</f>
        <v>0</v>
      </c>
      <c r="AD8" t="s">
        <v>24</v>
      </c>
      <c r="AE8" t="e">
        <f ca="1">AE10-AE6-AE7-AE9</f>
        <v>#NAME?</v>
      </c>
      <c r="AF8">
        <f ca="1">AF7*AF6</f>
        <v>1</v>
      </c>
      <c r="AG8" t="e">
        <f ca="1">AE8/AF8</f>
        <v>#NAME?</v>
      </c>
      <c r="AH8" t="e">
        <f ca="1">AG8/AG9</f>
        <v>#NAME?</v>
      </c>
      <c r="AI8" t="e">
        <f ca="1">_xlfn.F.DIST.RT(AH8,AF8,AF9)</f>
        <v>#NAME?</v>
      </c>
      <c r="AJ8" t="e">
        <f ca="1">AE8/(AE8+AE9)</f>
        <v>#NAME?</v>
      </c>
      <c r="AM8" s="8"/>
    </row>
    <row r="9" spans="1:39" x14ac:dyDescent="0.35">
      <c r="B9" s="27">
        <v>21.92</v>
      </c>
      <c r="C9" s="28">
        <v>25.61</v>
      </c>
      <c r="J9" t="s">
        <v>26</v>
      </c>
      <c r="K9">
        <f>SUM(F18:G19)*(F6-1)</f>
        <v>73.110399999999984</v>
      </c>
      <c r="L9">
        <f>L10-L6-L7-L8</f>
        <v>24</v>
      </c>
      <c r="M9">
        <f>K9/L9</f>
        <v>3.046266666666666</v>
      </c>
      <c r="V9" s="27"/>
      <c r="W9" s="28"/>
      <c r="AD9" t="s">
        <v>26</v>
      </c>
      <c r="AE9" t="e">
        <f ca="1">SUM(Z18:AA19)*(Z6-1)</f>
        <v>#NAME?</v>
      </c>
      <c r="AF9">
        <f ca="1">AF10-AF6-AF7-AF8</f>
        <v>0</v>
      </c>
      <c r="AG9" t="e">
        <f ca="1">AE9/AF9</f>
        <v>#NAME?</v>
      </c>
      <c r="AM9" s="8"/>
    </row>
    <row r="10" spans="1:39" x14ac:dyDescent="0.35">
      <c r="A10" t="s">
        <v>9</v>
      </c>
      <c r="B10" s="25">
        <v>24.24</v>
      </c>
      <c r="C10" s="26">
        <v>21.15</v>
      </c>
      <c r="E10" t="s">
        <v>11</v>
      </c>
      <c r="J10" s="7" t="s">
        <v>25</v>
      </c>
      <c r="K10" s="7">
        <f>M10*L10</f>
        <v>105.13694285714286</v>
      </c>
      <c r="L10" s="7">
        <f>H8-1</f>
        <v>27</v>
      </c>
      <c r="M10" s="7">
        <f>H20</f>
        <v>3.8939608465608466</v>
      </c>
      <c r="N10" s="7"/>
      <c r="O10" s="7"/>
      <c r="P10" s="7"/>
      <c r="U10" t="s">
        <v>9</v>
      </c>
      <c r="V10" s="23"/>
      <c r="W10" s="24"/>
      <c r="Y10" t="s">
        <v>11</v>
      </c>
      <c r="AD10" s="7" t="s">
        <v>25</v>
      </c>
      <c r="AE10" s="7" t="e">
        <f ca="1">AG10*AF10</f>
        <v>#NAME?</v>
      </c>
      <c r="AF10" s="7">
        <f ca="1">AB8-1</f>
        <v>-1</v>
      </c>
      <c r="AG10" s="7" t="e">
        <f ca="1">AB20</f>
        <v>#NAME?</v>
      </c>
      <c r="AH10" s="7"/>
      <c r="AI10" s="7"/>
      <c r="AJ10" s="7"/>
      <c r="AM10" s="8"/>
    </row>
    <row r="11" spans="1:39" x14ac:dyDescent="0.35">
      <c r="B11" s="25">
        <v>23.18</v>
      </c>
      <c r="C11" s="26">
        <v>20.309999999999999</v>
      </c>
      <c r="F11" s="22" t="str">
        <f>B2</f>
        <v>A1</v>
      </c>
      <c r="G11" s="22" t="str">
        <f>C2</f>
        <v>A2</v>
      </c>
      <c r="V11" s="25"/>
      <c r="W11" s="26"/>
      <c r="Z11" s="22" t="str">
        <f>V2</f>
        <v>G1</v>
      </c>
      <c r="AA11" s="22" t="str">
        <f>W2</f>
        <v>G2</v>
      </c>
      <c r="AM11" s="8"/>
    </row>
    <row r="12" spans="1:39" x14ac:dyDescent="0.35">
      <c r="B12" s="25">
        <v>21.48</v>
      </c>
      <c r="C12" s="26">
        <v>23.05</v>
      </c>
      <c r="E12" t="str">
        <f>A3</f>
        <v>B1</v>
      </c>
      <c r="F12" s="33">
        <f>AVERAGE(B3:B9)</f>
        <v>21.191428571428577</v>
      </c>
      <c r="G12" s="34">
        <f>AVERAGE(C3:C9)</f>
        <v>21.808571428571433</v>
      </c>
      <c r="H12" s="5">
        <f>AVERAGE(B3:C9)</f>
        <v>21.5</v>
      </c>
      <c r="V12" s="25"/>
      <c r="W12" s="26"/>
      <c r="Y12" t="str">
        <f>U3</f>
        <v>B1</v>
      </c>
      <c r="Z12" s="33" t="e">
        <f ca="1">AVERAGE(V3:V9)</f>
        <v>#NAME?</v>
      </c>
      <c r="AA12" s="34" t="e">
        <f>AVERAGE(W3:W9)</f>
        <v>#DIV/0!</v>
      </c>
      <c r="AB12" s="5" t="e">
        <f ca="1">AVERAGE(V3:W9)</f>
        <v>#NAME?</v>
      </c>
      <c r="AM12" s="8"/>
    </row>
    <row r="13" spans="1:39" x14ac:dyDescent="0.35">
      <c r="B13" s="25">
        <v>24.44</v>
      </c>
      <c r="C13" s="26">
        <v>24.47</v>
      </c>
      <c r="E13" t="str">
        <f>A10</f>
        <v>B2</v>
      </c>
      <c r="F13" s="35">
        <f>AVERAGE(B10:B16)</f>
        <v>24.05857142857143</v>
      </c>
      <c r="G13" s="36">
        <f>AVERAGE(C10:C16)</f>
        <v>22.187142857142856</v>
      </c>
      <c r="H13" s="5">
        <f>AVERAGE(B10:C16)</f>
        <v>23.122857142857139</v>
      </c>
      <c r="V13" s="25"/>
      <c r="W13" s="26"/>
      <c r="Y13" t="str">
        <f>U10</f>
        <v>B2</v>
      </c>
      <c r="Z13" s="35" t="e">
        <f>AVERAGE(V10:V16)</f>
        <v>#DIV/0!</v>
      </c>
      <c r="AA13" s="36" t="e">
        <f>AVERAGE(W10:W16)</f>
        <v>#DIV/0!</v>
      </c>
      <c r="AB13" s="5" t="e">
        <f>AVERAGE(V10:W16)</f>
        <v>#DIV/0!</v>
      </c>
      <c r="AM13" s="8"/>
    </row>
    <row r="14" spans="1:39" x14ac:dyDescent="0.35">
      <c r="B14" s="25">
        <v>23.76</v>
      </c>
      <c r="C14" s="26">
        <v>20.37</v>
      </c>
      <c r="F14" s="5">
        <f>AVERAGE(B3:B16)</f>
        <v>22.625000000000004</v>
      </c>
      <c r="G14" s="5">
        <f>AVERAGE(C3:C16)</f>
        <v>21.997857142857146</v>
      </c>
      <c r="H14" s="5">
        <f>AVERAGE(B3:C16)</f>
        <v>22.311428571428571</v>
      </c>
      <c r="V14" s="25"/>
      <c r="W14" s="26"/>
      <c r="Z14" s="5" t="e">
        <f ca="1">AVERAGE(V3:V16)</f>
        <v>#NAME?</v>
      </c>
      <c r="AA14" s="5" t="e">
        <f>AVERAGE(W3:W16)</f>
        <v>#DIV/0!</v>
      </c>
      <c r="AB14" s="5" t="e">
        <f ca="1">AVERAGE(V3:W16)</f>
        <v>#NAME?</v>
      </c>
      <c r="AM14" s="8"/>
    </row>
    <row r="15" spans="1:39" x14ac:dyDescent="0.35">
      <c r="B15" s="25">
        <v>27.36</v>
      </c>
      <c r="C15" s="26">
        <v>22.9</v>
      </c>
      <c r="V15" s="25"/>
      <c r="W15" s="26"/>
      <c r="AM15" s="8"/>
    </row>
    <row r="16" spans="1:39" x14ac:dyDescent="0.35">
      <c r="B16" s="27">
        <v>23.95</v>
      </c>
      <c r="C16" s="28">
        <v>23.06</v>
      </c>
      <c r="E16" t="s">
        <v>12</v>
      </c>
      <c r="V16" s="27"/>
      <c r="W16" s="28"/>
      <c r="Y16" t="s">
        <v>12</v>
      </c>
      <c r="AM16" s="8"/>
    </row>
    <row r="17" spans="5:39" x14ac:dyDescent="0.35">
      <c r="F17" s="22" t="str">
        <f>B2</f>
        <v>A1</v>
      </c>
      <c r="G17" s="22" t="str">
        <f>C2</f>
        <v>A2</v>
      </c>
      <c r="Z17" s="22" t="str">
        <f>V2</f>
        <v>G1</v>
      </c>
      <c r="AA17" s="22" t="str">
        <f>W2</f>
        <v>G2</v>
      </c>
      <c r="AM17" s="8"/>
    </row>
    <row r="18" spans="5:39" x14ac:dyDescent="0.35">
      <c r="E18" t="str">
        <f>A3</f>
        <v>B1</v>
      </c>
      <c r="F18" s="29">
        <f>VAR(B3:B9)</f>
        <v>2.3966476190476182</v>
      </c>
      <c r="G18" s="30">
        <f>VAR(C3:C9)</f>
        <v>4.1672476190476191</v>
      </c>
      <c r="H18">
        <f>VAR(B3:C9)</f>
        <v>3.1320307692307687</v>
      </c>
      <c r="Y18" t="str">
        <f>U3</f>
        <v>B1</v>
      </c>
      <c r="Z18" s="29" t="e">
        <f ca="1">VAR(V3:V9)</f>
        <v>#NAME?</v>
      </c>
      <c r="AA18" s="30" t="e">
        <f>VAR(W3:W9)</f>
        <v>#DIV/0!</v>
      </c>
      <c r="AB18" t="e">
        <f ca="1">VAR(V3:W9)</f>
        <v>#NAME?</v>
      </c>
      <c r="AM18" s="8"/>
    </row>
    <row r="19" spans="5:39" x14ac:dyDescent="0.35">
      <c r="E19" t="str">
        <f>A10</f>
        <v>B2</v>
      </c>
      <c r="F19" s="31">
        <f>VAR(B10:B16)</f>
        <v>3.0999476190476174</v>
      </c>
      <c r="G19" s="32">
        <f>VAR(C10:C16)</f>
        <v>2.5212238095238084</v>
      </c>
      <c r="H19">
        <f>VAR(B10:C16)</f>
        <v>3.5372989010989007</v>
      </c>
      <c r="Y19" t="str">
        <f>U10</f>
        <v>B2</v>
      </c>
      <c r="Z19" s="31" t="e">
        <f>VAR(V10:V16)</f>
        <v>#DIV/0!</v>
      </c>
      <c r="AA19" s="32" t="e">
        <f>VAR(W10:W16)</f>
        <v>#DIV/0!</v>
      </c>
      <c r="AB19" t="e">
        <f>VAR(V10:W16)</f>
        <v>#DIV/0!</v>
      </c>
      <c r="AM19" s="9"/>
    </row>
    <row r="20" spans="5:39" x14ac:dyDescent="0.35">
      <c r="F20">
        <f>VAR(B3:B16)</f>
        <v>4.750103846153845</v>
      </c>
      <c r="G20">
        <f>VAR(C3:C16)</f>
        <v>3.1255719780219779</v>
      </c>
      <c r="H20">
        <f>VAR(B3:C16)</f>
        <v>3.8939608465608466</v>
      </c>
      <c r="Z20" t="e">
        <f ca="1">VAR(V3:V16)</f>
        <v>#NAME?</v>
      </c>
      <c r="AA20" t="e">
        <f>VAR(W3:W16)</f>
        <v>#DIV/0!</v>
      </c>
      <c r="AB20" t="e">
        <f ca="1">VAR(V3:W16)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SR</vt:lpstr>
      <vt:lpstr>MW</vt:lpstr>
      <vt:lpstr>Inter A</vt:lpstr>
      <vt:lpstr>Inter B</vt:lpstr>
      <vt:lpstr>Inter C</vt:lpstr>
      <vt:lpstr>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2025-05-19T20:12:47Z</dcterms:created>
  <dcterms:modified xsi:type="dcterms:W3CDTF">2025-05-20T20:02:48Z</dcterms:modified>
</cp:coreProperties>
</file>