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06" documentId="8_{C6832193-E52D-4C5E-A5EC-ED94D35BD6D3}" xr6:coauthVersionLast="47" xr6:coauthVersionMax="47" xr10:uidLastSave="{DC486A58-4ECF-4883-98B9-25D26CDDEC31}"/>
  <bookViews>
    <workbookView xWindow="-110" yWindow="-110" windowWidth="19420" windowHeight="10300" xr2:uid="{612E4E42-C818-4E60-BAB5-BBD08B6CD562}"/>
  </bookViews>
  <sheets>
    <sheet name="Title" sheetId="1" r:id="rId1"/>
    <sheet name="One Cauchy" sheetId="9" r:id="rId2"/>
    <sheet name="Paired Cauchy" sheetId="21" r:id="rId3"/>
    <sheet name="Two Cauchy" sheetId="11" r:id="rId4"/>
    <sheet name="One" sheetId="12" r:id="rId5"/>
    <sheet name="Paired" sheetId="13" r:id="rId6"/>
    <sheet name="Two" sheetId="14" r:id="rId7"/>
  </sheets>
  <definedNames>
    <definedName name="solver_adj" localSheetId="4" hidden="1">One!$B$4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One!$B$15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4" l="1" a="1"/>
  <c r="D19" i="14" s="1"/>
  <c r="A19" i="14" a="1"/>
  <c r="A19" i="14" s="1"/>
  <c r="D17" i="14" a="1"/>
  <c r="D17" i="14" s="1"/>
  <c r="D16" i="14" a="1"/>
  <c r="D16" i="14" s="1"/>
  <c r="D15" i="14" a="1"/>
  <c r="D15" i="14" s="1"/>
  <c r="D14" i="14" a="1"/>
  <c r="D14" i="14" s="1"/>
  <c r="D13" i="14" a="1"/>
  <c r="D13" i="14" s="1"/>
  <c r="D12" i="14" a="1"/>
  <c r="D12" i="14" s="1"/>
  <c r="D10" i="14" a="1"/>
  <c r="D10" i="14" s="1"/>
  <c r="D9" i="14" a="1"/>
  <c r="D9" i="14" s="1"/>
  <c r="D8" i="14" a="1"/>
  <c r="D8" i="14" s="1"/>
  <c r="D7" i="14" a="1"/>
  <c r="D7" i="14" s="1"/>
  <c r="D6" i="14" a="1"/>
  <c r="D6" i="14" s="1"/>
  <c r="D4" i="14" a="1"/>
  <c r="D4" i="14" s="1"/>
  <c r="D3" i="14" a="1"/>
  <c r="D3" i="14" s="1"/>
  <c r="D2" i="14" a="1"/>
  <c r="D2" i="14" s="1"/>
  <c r="D19" i="13" a="1"/>
  <c r="D19" i="13" s="1"/>
  <c r="A19" i="13" a="1"/>
  <c r="A19" i="13" s="1"/>
  <c r="D17" i="13" a="1"/>
  <c r="D17" i="13" s="1"/>
  <c r="D16" i="13" a="1"/>
  <c r="D16" i="13" s="1"/>
  <c r="D15" i="13" a="1"/>
  <c r="D15" i="13" s="1"/>
  <c r="D14" i="13" a="1"/>
  <c r="D14" i="13" s="1"/>
  <c r="D13" i="13" a="1"/>
  <c r="D13" i="13" s="1"/>
  <c r="D12" i="13" a="1"/>
  <c r="D12" i="13" s="1"/>
  <c r="D10" i="13" a="1"/>
  <c r="D10" i="13" s="1"/>
  <c r="D9" i="13" a="1"/>
  <c r="D9" i="13" s="1"/>
  <c r="D8" i="13" a="1"/>
  <c r="D8" i="13" s="1"/>
  <c r="D7" i="13" a="1"/>
  <c r="D7" i="13" s="1"/>
  <c r="D6" i="13" a="1"/>
  <c r="D6" i="13" s="1"/>
  <c r="D4" i="13" a="1"/>
  <c r="D4" i="13" s="1"/>
  <c r="D3" i="13" a="1"/>
  <c r="D3" i="13" s="1"/>
  <c r="D2" i="13" a="1"/>
  <c r="D2" i="13" s="1"/>
  <c r="D19" i="12" a="1"/>
  <c r="D19" i="12" s="1"/>
  <c r="A19" i="12" a="1"/>
  <c r="A19" i="12" s="1"/>
  <c r="D17" i="12" a="1"/>
  <c r="D17" i="12" s="1"/>
  <c r="D16" i="12" a="1"/>
  <c r="D16" i="12" s="1"/>
  <c r="D15" i="12" a="1"/>
  <c r="D15" i="12" s="1"/>
  <c r="D14" i="12" a="1"/>
  <c r="D14" i="12" s="1"/>
  <c r="D13" i="12" a="1"/>
  <c r="D13" i="12" s="1"/>
  <c r="D12" i="12" a="1"/>
  <c r="D12" i="12" s="1"/>
  <c r="D10" i="12" a="1"/>
  <c r="D10" i="12" s="1"/>
  <c r="L9" i="12" a="1"/>
  <c r="L9" i="12" s="1"/>
  <c r="J9" i="12" a="1"/>
  <c r="J9" i="12" s="1"/>
  <c r="D9" i="12" a="1"/>
  <c r="D9" i="12" s="1"/>
  <c r="D8" i="12" a="1"/>
  <c r="D8" i="12" s="1"/>
  <c r="D7" i="12" a="1"/>
  <c r="D7" i="12" s="1"/>
  <c r="L6" i="12" a="1"/>
  <c r="L6" i="12" s="1"/>
  <c r="D6" i="12" a="1"/>
  <c r="D6" i="12" s="1"/>
  <c r="L5" i="12" a="1"/>
  <c r="L5" i="12" s="1"/>
  <c r="L4" i="12" a="1"/>
  <c r="L4" i="12" s="1"/>
  <c r="D4" i="12" a="1"/>
  <c r="D4" i="12" s="1"/>
  <c r="L3" i="12" a="1"/>
  <c r="L3" i="12" s="1"/>
  <c r="D3" i="12" a="1"/>
  <c r="D3" i="12" s="1"/>
  <c r="D2" i="12" a="1"/>
  <c r="D2" i="12" s="1"/>
  <c r="D24" i="11" a="1"/>
  <c r="D24" i="11" s="1"/>
  <c r="A24" i="11" a="1"/>
  <c r="A24" i="11" s="1"/>
  <c r="D22" i="11" a="1"/>
  <c r="D22" i="11" s="1"/>
  <c r="D20" i="11" a="1"/>
  <c r="D20" i="11" s="1"/>
  <c r="D19" i="11" a="1"/>
  <c r="D19" i="11" s="1"/>
  <c r="AF18" i="11"/>
  <c r="AE18" i="11"/>
  <c r="D18" i="11" a="1"/>
  <c r="D18" i="11" s="1"/>
  <c r="AF17" i="11"/>
  <c r="AE17" i="11"/>
  <c r="D17" i="11" a="1"/>
  <c r="D17" i="11" s="1"/>
  <c r="D16" i="11" a="1"/>
  <c r="D16" i="11" s="1"/>
  <c r="B16" i="11" a="1"/>
  <c r="B16" i="11" s="1"/>
  <c r="D12" i="11" a="1"/>
  <c r="D12" i="11" s="1"/>
  <c r="D11" i="11" a="1"/>
  <c r="D11" i="11" s="1"/>
  <c r="K10" i="11" a="1"/>
  <c r="K10" i="11" s="1"/>
  <c r="D10" i="11" a="1"/>
  <c r="D10" i="11" s="1"/>
  <c r="D9" i="11" a="1"/>
  <c r="D9" i="11" s="1"/>
  <c r="M8" i="11" a="1"/>
  <c r="M8" i="11" s="1"/>
  <c r="D8" i="11" a="1"/>
  <c r="D8" i="11" s="1"/>
  <c r="D7" i="11" a="1"/>
  <c r="D7" i="11" s="1"/>
  <c r="D5" i="11" a="1"/>
  <c r="D5" i="11" s="1"/>
  <c r="D4" i="11" a="1"/>
  <c r="D4" i="11" s="1"/>
  <c r="D3" i="11" a="1"/>
  <c r="D3" i="11" s="1"/>
  <c r="D2" i="11" a="1"/>
  <c r="D2" i="11" s="1"/>
  <c r="D24" i="21" a="1"/>
  <c r="D24" i="21" s="1"/>
  <c r="A24" i="21" a="1"/>
  <c r="A24" i="21" s="1"/>
  <c r="D22" i="21" a="1"/>
  <c r="D22" i="21" s="1"/>
  <c r="D20" i="21" a="1"/>
  <c r="D20" i="21" s="1"/>
  <c r="D19" i="21" a="1"/>
  <c r="D19" i="21" s="1"/>
  <c r="D18" i="21" a="1"/>
  <c r="D18" i="21" s="1"/>
  <c r="D17" i="21" a="1"/>
  <c r="D17" i="21" s="1"/>
  <c r="D16" i="21" a="1"/>
  <c r="D16" i="21" s="1"/>
  <c r="B16" i="21" a="1"/>
  <c r="B16" i="21" s="1"/>
  <c r="D12" i="21" a="1"/>
  <c r="D12" i="21" s="1"/>
  <c r="D11" i="21" a="1"/>
  <c r="D11" i="21" s="1"/>
  <c r="D10" i="21" a="1"/>
  <c r="D10" i="21" s="1"/>
  <c r="D9" i="21" a="1"/>
  <c r="D9" i="21" s="1"/>
  <c r="N8" i="21" a="1"/>
  <c r="N8" i="21" s="1"/>
  <c r="L8" i="21" a="1"/>
  <c r="L8" i="21" s="1"/>
  <c r="D8" i="21" a="1"/>
  <c r="D8" i="21" s="1"/>
  <c r="D7" i="21" a="1"/>
  <c r="D7" i="21" s="1"/>
  <c r="N6" i="21" a="1"/>
  <c r="N6" i="21" s="1"/>
  <c r="D6" i="21" a="1"/>
  <c r="D6" i="21" s="1"/>
  <c r="N5" i="21" a="1"/>
  <c r="N5" i="21" s="1"/>
  <c r="N4" i="21" a="1"/>
  <c r="N4" i="21" s="1"/>
  <c r="D4" i="21" a="1"/>
  <c r="D4" i="21" s="1"/>
  <c r="N3" i="21" a="1"/>
  <c r="N3" i="21" s="1"/>
  <c r="D3" i="21" a="1"/>
  <c r="D3" i="21" s="1"/>
  <c r="D2" i="21" a="1"/>
  <c r="D2" i="21" s="1"/>
  <c r="D24" i="9" a="1"/>
  <c r="D24" i="9" s="1"/>
  <c r="A24" i="9" a="1"/>
  <c r="A24" i="9" s="1"/>
  <c r="D22" i="9" a="1"/>
  <c r="D22" i="9" s="1"/>
  <c r="D20" i="9" a="1"/>
  <c r="D20" i="9" s="1"/>
  <c r="D19" i="9" a="1"/>
  <c r="D19" i="9" s="1"/>
  <c r="D18" i="9" a="1"/>
  <c r="D18" i="9" s="1"/>
  <c r="D17" i="9" a="1"/>
  <c r="D17" i="9" s="1"/>
  <c r="D16" i="9" a="1"/>
  <c r="D16" i="9" s="1"/>
  <c r="B16" i="9" a="1"/>
  <c r="B16" i="9" s="1"/>
  <c r="D12" i="9" a="1"/>
  <c r="D12" i="9" s="1"/>
  <c r="D11" i="9" a="1"/>
  <c r="D11" i="9" s="1"/>
  <c r="D10" i="9" a="1"/>
  <c r="D10" i="9" s="1"/>
  <c r="D9" i="9" a="1"/>
  <c r="D9" i="9" s="1"/>
  <c r="D8" i="9" a="1"/>
  <c r="D8" i="9" s="1"/>
  <c r="D7" i="9" a="1"/>
  <c r="D7" i="9" s="1"/>
  <c r="L6" i="9" a="1"/>
  <c r="L6" i="9" s="1"/>
  <c r="D6" i="9" a="1"/>
  <c r="D6" i="9" s="1"/>
  <c r="L5" i="9" a="1"/>
  <c r="L5" i="9" s="1"/>
  <c r="L4" i="9" a="1"/>
  <c r="L4" i="9" s="1"/>
  <c r="D4" i="9" a="1"/>
  <c r="D4" i="9" s="1"/>
  <c r="L3" i="9" a="1"/>
  <c r="L3" i="9" s="1"/>
  <c r="D3" i="9" a="1"/>
  <c r="D3" i="9" s="1"/>
  <c r="D2" i="9" a="1"/>
  <c r="D2" i="9" s="1"/>
  <c r="P4" i="14" l="1"/>
  <c r="P5" i="14" s="1"/>
  <c r="P6" i="14" s="1"/>
  <c r="P7" i="14" s="1"/>
  <c r="P8" i="14" s="1"/>
  <c r="P9" i="14" s="1"/>
  <c r="P10" i="14" s="1"/>
  <c r="P11" i="14" s="1"/>
  <c r="P12" i="14" s="1"/>
  <c r="P13" i="14" s="1"/>
  <c r="P14" i="14" s="1"/>
  <c r="P15" i="14" s="1"/>
  <c r="P16" i="14" s="1"/>
  <c r="P17" i="14" s="1"/>
  <c r="P18" i="14" s="1"/>
  <c r="P19" i="14" s="1"/>
  <c r="P20" i="14" s="1"/>
  <c r="P21" i="14" s="1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P33" i="14" s="1"/>
  <c r="AF15" i="11"/>
  <c r="AD7" i="11"/>
  <c r="AC7" i="11"/>
  <c r="AB7" i="11"/>
  <c r="AD6" i="11"/>
  <c r="AC6" i="11"/>
  <c r="AB6" i="11"/>
  <c r="AA7" i="11"/>
  <c r="AA6" i="11"/>
  <c r="P4" i="11"/>
  <c r="P5" i="11" s="1"/>
  <c r="P6" i="11" s="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B16" i="13"/>
  <c r="B17" i="13" s="1"/>
  <c r="B7" i="13"/>
  <c r="I14" i="21"/>
  <c r="I13" i="21"/>
  <c r="I12" i="21"/>
  <c r="I11" i="21"/>
  <c r="L5" i="21" s="1"/>
  <c r="I10" i="21"/>
  <c r="I9" i="21"/>
  <c r="I8" i="21"/>
  <c r="I7" i="21"/>
  <c r="I6" i="21"/>
  <c r="I5" i="21"/>
  <c r="I4" i="21"/>
  <c r="I3" i="21"/>
  <c r="L3" i="21" s="1"/>
  <c r="B2" i="21" s="1"/>
  <c r="B6" i="21" s="1"/>
  <c r="B9" i="21" s="1"/>
  <c r="B11" i="21"/>
  <c r="P4" i="21"/>
  <c r="P5" i="21" s="1"/>
  <c r="P6" i="21" s="1"/>
  <c r="P7" i="21" s="1"/>
  <c r="P8" i="21" s="1"/>
  <c r="P9" i="21" s="1"/>
  <c r="P10" i="21" s="1"/>
  <c r="P11" i="21" s="1"/>
  <c r="P12" i="21" s="1"/>
  <c r="P13" i="21" s="1"/>
  <c r="P14" i="21" s="1"/>
  <c r="P15" i="21" s="1"/>
  <c r="P16" i="21" s="1"/>
  <c r="P17" i="21" s="1"/>
  <c r="P18" i="21" s="1"/>
  <c r="P19" i="21" s="1"/>
  <c r="P20" i="21" s="1"/>
  <c r="P21" i="21" s="1"/>
  <c r="P22" i="21" s="1"/>
  <c r="P23" i="21" s="1"/>
  <c r="P24" i="21" s="1"/>
  <c r="P25" i="21" s="1"/>
  <c r="P26" i="21" s="1"/>
  <c r="P27" i="21" s="1"/>
  <c r="P28" i="21" s="1"/>
  <c r="P29" i="21" s="1"/>
  <c r="P30" i="21" s="1"/>
  <c r="P31" i="21" s="1"/>
  <c r="P32" i="21" s="1"/>
  <c r="P33" i="21" s="1"/>
  <c r="L4" i="21"/>
  <c r="B4" i="21"/>
  <c r="B12" i="21" s="1"/>
  <c r="N4" i="9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AD12" i="11" l="1"/>
  <c r="AD13" i="11" s="1"/>
  <c r="AF13" i="11" s="1"/>
  <c r="AB17" i="11"/>
  <c r="AB18" i="11" s="1"/>
  <c r="AD17" i="11"/>
  <c r="AD8" i="11"/>
  <c r="AB12" i="11" s="1"/>
  <c r="AB13" i="11" s="1"/>
  <c r="AE8" i="11"/>
  <c r="L6" i="21"/>
  <c r="B3" i="21" s="1"/>
  <c r="B7" i="21" s="1"/>
  <c r="B8" i="21" s="1"/>
  <c r="B10" i="21"/>
  <c r="B15" i="21"/>
  <c r="N7" i="12"/>
  <c r="N8" i="12" s="1"/>
  <c r="N9" i="12" s="1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N32" i="12" s="1"/>
  <c r="N33" i="12" s="1"/>
  <c r="N5" i="12"/>
  <c r="N6" i="12"/>
  <c r="N4" i="12"/>
  <c r="B17" i="21" l="1"/>
  <c r="AF12" i="11"/>
  <c r="AG13" i="11"/>
  <c r="AC17" i="11"/>
  <c r="AJ17" i="11" s="1"/>
  <c r="AJ18" i="11" s="1"/>
  <c r="AC12" i="11"/>
  <c r="AC13" i="11" s="1"/>
  <c r="AE13" i="11" s="1"/>
  <c r="AI13" i="11" s="1"/>
  <c r="AD18" i="11"/>
  <c r="AH13" i="11"/>
  <c r="AC18" i="11" l="1"/>
  <c r="AI17" i="11"/>
  <c r="AJ12" i="11"/>
  <c r="AJ13" i="11" s="1"/>
  <c r="AE12" i="11"/>
  <c r="AI12" i="11" s="1"/>
  <c r="AH18" i="11"/>
  <c r="AG18" i="11"/>
  <c r="B19" i="21"/>
  <c r="B20" i="21" s="1"/>
  <c r="B18" i="21"/>
  <c r="Q2" i="21" s="1"/>
  <c r="AI18" i="11" l="1"/>
  <c r="L5" i="14" l="1"/>
  <c r="K5" i="14"/>
  <c r="L4" i="14"/>
  <c r="K4" i="14"/>
  <c r="L3" i="14"/>
  <c r="K3" i="14"/>
  <c r="I14" i="13"/>
  <c r="I13" i="13"/>
  <c r="I12" i="13"/>
  <c r="I11" i="13"/>
  <c r="I10" i="13"/>
  <c r="I9" i="13"/>
  <c r="I8" i="13"/>
  <c r="I7" i="13"/>
  <c r="I6" i="13"/>
  <c r="I5" i="13"/>
  <c r="I4" i="13"/>
  <c r="I3" i="13"/>
  <c r="B4" i="14"/>
  <c r="B9" i="14" s="1"/>
  <c r="B4" i="13"/>
  <c r="B9" i="13" s="1"/>
  <c r="J5" i="12"/>
  <c r="B9" i="12"/>
  <c r="J4" i="12"/>
  <c r="J3" i="12"/>
  <c r="B2" i="12" s="1"/>
  <c r="L3" i="11"/>
  <c r="L4" i="11"/>
  <c r="L5" i="11"/>
  <c r="K5" i="11"/>
  <c r="K4" i="11"/>
  <c r="K3" i="11"/>
  <c r="B11" i="11"/>
  <c r="B5" i="11"/>
  <c r="B12" i="11" s="1"/>
  <c r="B4" i="9"/>
  <c r="B12" i="9" s="1"/>
  <c r="J5" i="9"/>
  <c r="J4" i="9"/>
  <c r="J3" i="9"/>
  <c r="B2" i="9" s="1"/>
  <c r="B11" i="9"/>
  <c r="M4" i="11" l="1"/>
  <c r="M3" i="11"/>
  <c r="B2" i="11" s="1"/>
  <c r="M4" i="14"/>
  <c r="L5" i="13"/>
  <c r="L4" i="13"/>
  <c r="J6" i="9"/>
  <c r="B3" i="9" s="1"/>
  <c r="B7" i="9" s="1"/>
  <c r="J6" i="12"/>
  <c r="B3" i="12" s="1"/>
  <c r="B10" i="12"/>
  <c r="M3" i="14"/>
  <c r="B2" i="14" s="1"/>
  <c r="B10" i="14" s="1"/>
  <c r="N3" i="14"/>
  <c r="L3" i="13"/>
  <c r="B6" i="12"/>
  <c r="B8" i="12" s="1"/>
  <c r="N3" i="11"/>
  <c r="B6" i="9"/>
  <c r="B9" i="9" s="1"/>
  <c r="M5" i="14" l="1"/>
  <c r="M6" i="14" s="1"/>
  <c r="B3" i="14" s="1"/>
  <c r="B7" i="14" s="1"/>
  <c r="B6" i="14"/>
  <c r="B8" i="14" s="1"/>
  <c r="L6" i="13"/>
  <c r="B3" i="13" s="1"/>
  <c r="B2" i="13"/>
  <c r="B8" i="9"/>
  <c r="B7" i="12"/>
  <c r="M5" i="11"/>
  <c r="M6" i="11" s="1"/>
  <c r="B4" i="11" s="1"/>
  <c r="B7" i="11" s="1"/>
  <c r="B3" i="11"/>
  <c r="B9" i="11" s="1"/>
  <c r="B10" i="9"/>
  <c r="B15" i="9"/>
  <c r="B17" i="9" l="1"/>
  <c r="B15" i="11"/>
  <c r="B8" i="11"/>
  <c r="B10" i="11" s="1"/>
  <c r="B10" i="13"/>
  <c r="B6" i="13"/>
  <c r="B13" i="14"/>
  <c r="B12" i="14"/>
  <c r="B13" i="12"/>
  <c r="B12" i="12"/>
  <c r="B17" i="11" l="1"/>
  <c r="B8" i="13"/>
  <c r="B18" i="9"/>
  <c r="O2" i="9" s="1"/>
  <c r="B19" i="9"/>
  <c r="B20" i="9" s="1"/>
  <c r="B14" i="12"/>
  <c r="B14" i="14"/>
  <c r="B18" i="11" l="1"/>
  <c r="Q2" i="11" s="1"/>
  <c r="B19" i="11"/>
  <c r="B20" i="11" s="1"/>
  <c r="B15" i="14"/>
  <c r="Q2" i="14" s="1"/>
  <c r="B16" i="14"/>
  <c r="B17" i="14" s="1"/>
  <c r="B12" i="13"/>
  <c r="B13" i="13"/>
  <c r="B15" i="12"/>
  <c r="O2" i="12" s="1"/>
  <c r="B16" i="12"/>
  <c r="B17" i="12" s="1"/>
  <c r="B14" i="13" l="1"/>
  <c r="B15" i="1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<sst xmlns="http://schemas.openxmlformats.org/spreadsheetml/2006/main" count="198" uniqueCount="58">
  <si>
    <t>SUMMARY</t>
  </si>
  <si>
    <t>Alpha</t>
  </si>
  <si>
    <t>Count</t>
  </si>
  <si>
    <t>Mean</t>
  </si>
  <si>
    <t>df</t>
  </si>
  <si>
    <t>Cohen d</t>
  </si>
  <si>
    <t xml:space="preserve"> </t>
  </si>
  <si>
    <t>p-value</t>
  </si>
  <si>
    <t>t-crit</t>
  </si>
  <si>
    <t>lower</t>
  </si>
  <si>
    <t>upper</t>
  </si>
  <si>
    <t>sig</t>
  </si>
  <si>
    <t>One Tail</t>
  </si>
  <si>
    <t>Two Tail</t>
  </si>
  <si>
    <t>n</t>
  </si>
  <si>
    <t>mean</t>
  </si>
  <si>
    <t>t-stat</t>
  </si>
  <si>
    <t>num</t>
  </si>
  <si>
    <r>
      <t>(2</t>
    </r>
    <r>
      <rPr>
        <sz val="11"/>
        <color theme="1"/>
        <rFont val="Aptos Narrow"/>
        <family val="2"/>
      </rPr>
      <t>π)^(-.5)</t>
    </r>
  </si>
  <si>
    <t>g</t>
  </si>
  <si>
    <t>h(g)</t>
  </si>
  <si>
    <t>-(df+1)/2</t>
  </si>
  <si>
    <t>∫h(g)dg</t>
  </si>
  <si>
    <t>B01</t>
  </si>
  <si>
    <t>B10</t>
  </si>
  <si>
    <t>r</t>
  </si>
  <si>
    <t>den</t>
  </si>
  <si>
    <t>BF01</t>
  </si>
  <si>
    <t>BF10</t>
  </si>
  <si>
    <t>data</t>
  </si>
  <si>
    <t>index</t>
  </si>
  <si>
    <t>count</t>
  </si>
  <si>
    <t>variance</t>
  </si>
  <si>
    <t>X</t>
  </si>
  <si>
    <t>Y</t>
  </si>
  <si>
    <t>Y-X</t>
  </si>
  <si>
    <t>Pooled</t>
  </si>
  <si>
    <t>Df</t>
  </si>
  <si>
    <r>
      <t>t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</si>
  <si>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t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/df</t>
    </r>
  </si>
  <si>
    <r>
      <t>τ</t>
    </r>
    <r>
      <rPr>
        <vertAlign val="subscript"/>
        <sz val="11"/>
        <color theme="1"/>
        <rFont val="Aptos Narrow"/>
        <family val="2"/>
      </rPr>
      <t>1</t>
    </r>
    <r>
      <rPr>
        <sz val="11"/>
        <color theme="1"/>
        <rFont val="Aptos Narrow"/>
        <family val="2"/>
      </rPr>
      <t xml:space="preserve"> = r</t>
    </r>
    <r>
      <rPr>
        <vertAlign val="superscript"/>
        <sz val="11"/>
        <color theme="1"/>
        <rFont val="Aptos Narrow"/>
        <family val="2"/>
      </rPr>
      <t>2</t>
    </r>
  </si>
  <si>
    <r>
      <t>1+n*τ</t>
    </r>
    <r>
      <rPr>
        <vertAlign val="subscript"/>
        <sz val="11"/>
        <color theme="1"/>
        <rFont val="Aptos Narrow"/>
        <family val="2"/>
      </rPr>
      <t>1</t>
    </r>
  </si>
  <si>
    <t>P(H0|X)</t>
  </si>
  <si>
    <t>P(H1|X)</t>
  </si>
  <si>
    <t>*</t>
  </si>
  <si>
    <r>
      <t>r</t>
    </r>
    <r>
      <rPr>
        <vertAlign val="superscript"/>
        <sz val="11"/>
        <color theme="1"/>
        <rFont val="Aptos Narrow"/>
        <family val="2"/>
      </rPr>
      <t>2</t>
    </r>
  </si>
  <si>
    <t>T Test: Two Independent Samples</t>
  </si>
  <si>
    <t>Hyp Mean Diff</t>
  </si>
  <si>
    <t>Groups</t>
  </si>
  <si>
    <t>Variance</t>
  </si>
  <si>
    <t>T TEST: Equal Variances</t>
  </si>
  <si>
    <t>std err</t>
  </si>
  <si>
    <t>effect r</t>
  </si>
  <si>
    <t>T TEST: Unequal Variances</t>
  </si>
  <si>
    <t>Real Statistics Using Excel</t>
  </si>
  <si>
    <t>Updated</t>
  </si>
  <si>
    <t>Copyright © 2013 - 2025 Charles Zaiontz</t>
  </si>
  <si>
    <t>Bayesian Two-sided Hypothesis Testing for Normal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</si>
</sst>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vertAlign val="superscript"/>
      <sz val="11"/>
      <color theme="1"/>
      <name val="Aptos Narrow"/>
      <family val="2"/>
    </font>
    <font>
      <vertAlign val="superscript"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quotePrefix="1"/>
    <xf numFmtId="0" fontId="2" fillId="0" borderId="0" xfId="0" applyFont="1"/>
    <xf numFmtId="0" fontId="0" fillId="0" borderId="0" xfId="0" applyAlignment="1">
      <alignment horizontal="right"/>
    </xf>
    <xf numFmtId="0" fontId="0" fillId="0" borderId="7" xfId="0" applyBorder="1"/>
    <xf numFmtId="15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BF10 Sensitivity (JZS</a:t>
            </a:r>
            <a:r>
              <a:rPr lang="en-US" baseline="0"/>
              <a:t> Priors)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'One Cauchy'!$N$3:$N$33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'One Cauchy'!$O$3:$O$33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07-41C2-B183-AB736305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777663"/>
        <c:axId val="1543779103"/>
      </c:scatterChart>
      <c:valAx>
        <c:axId val="1543777663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scale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779103"/>
        <c:crosses val="autoZero"/>
        <c:crossBetween val="midCat"/>
      </c:valAx>
      <c:valAx>
        <c:axId val="1543779103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BF10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777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BF10 Sensitivity (JZS</a:t>
            </a:r>
            <a:r>
              <a:rPr lang="en-US" baseline="0"/>
              <a:t> Priors)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'Paired Cauchy'!$P$3:$P$33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'Paired Cauchy'!$Q$3:$Q$33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81-4178-964B-9727DDAD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777663"/>
        <c:axId val="1543779103"/>
      </c:scatterChart>
      <c:valAx>
        <c:axId val="1543777663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scale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779103"/>
        <c:crosses val="autoZero"/>
        <c:crossBetween val="midCat"/>
      </c:valAx>
      <c:valAx>
        <c:axId val="1543779103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BF10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777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Sensitivity</a:t>
            </a:r>
            <a:r>
              <a:rPr lang="en-US" baseline="0"/>
              <a:t> Analysis (JZS Prior)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'Two Cauchy'!$P$3:$P$33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'Two Cauchy'!$Q$3:$Q$33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0E-4FD1-BF86-122F84EC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400543"/>
        <c:axId val="379399103"/>
      </c:scatterChart>
      <c:valAx>
        <c:axId val="379400543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scale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399103"/>
        <c:crosses val="autoZero"/>
        <c:crossBetween val="midCat"/>
      </c:valAx>
      <c:valAx>
        <c:axId val="379399103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BF10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400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BF10 sensitivity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One!$N$3:$N$33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One!$O$3:$O$33</c:f>
              <c:numCache>
                <c:formatCode>General</c:formatCode>
                <c:ptCount val="31"/>
                <c:pt idx="0">
                  <c:v>1</c:v>
                </c:pt>
                <c:pt idx="1">
                  <c:v>1.1413294013274622</c:v>
                </c:pt>
                <c:pt idx="2">
                  <c:v>1.4842696087822165</c:v>
                </c:pt>
                <c:pt idx="3">
                  <c:v>1.8405858856814779</c:v>
                </c:pt>
                <c:pt idx="4">
                  <c:v>2.0745205578000516</c:v>
                </c:pt>
                <c:pt idx="5">
                  <c:v>2.1680841862716056</c:v>
                </c:pt>
                <c:pt idx="6">
                  <c:v>2.1604193893506718</c:v>
                </c:pt>
                <c:pt idx="7">
                  <c:v>2.0942022026344933</c:v>
                </c:pt>
                <c:pt idx="8">
                  <c:v>1.9994067073633621</c:v>
                </c:pt>
                <c:pt idx="9">
                  <c:v>1.8939213507436254</c:v>
                </c:pt>
                <c:pt idx="10">
                  <c:v>1.787528082015069</c:v>
                </c:pt>
                <c:pt idx="11">
                  <c:v>1.6851972811676046</c:v>
                </c:pt>
                <c:pt idx="12">
                  <c:v>1.5892003714537781</c:v>
                </c:pt>
                <c:pt idx="13">
                  <c:v>1.5003470288540435</c:v>
                </c:pt>
                <c:pt idx="14">
                  <c:v>1.4186823524477157</c:v>
                </c:pt>
                <c:pt idx="15">
                  <c:v>1.3438723084230337</c:v>
                </c:pt>
                <c:pt idx="16">
                  <c:v>1.2754139253665451</c:v>
                </c:pt>
                <c:pt idx="17">
                  <c:v>1.212747966828166</c:v>
                </c:pt>
                <c:pt idx="18">
                  <c:v>1.1553175679291847</c:v>
                </c:pt>
                <c:pt idx="19">
                  <c:v>1.1025970545727752</c:v>
                </c:pt>
                <c:pt idx="20">
                  <c:v>1.0541044436520703</c:v>
                </c:pt>
                <c:pt idx="21">
                  <c:v>1.0094051630504906</c:v>
                </c:pt>
                <c:pt idx="22">
                  <c:v>0.96811120425732911</c:v>
                </c:pt>
                <c:pt idx="23">
                  <c:v>0.92987805421503877</c:v>
                </c:pt>
                <c:pt idx="24">
                  <c:v>0.89440070070127464</c:v>
                </c:pt>
                <c:pt idx="25">
                  <c:v>0.86140941037545515</c:v>
                </c:pt>
                <c:pt idx="26">
                  <c:v>0.83066564210019622</c:v>
                </c:pt>
                <c:pt idx="27">
                  <c:v>0.80195826889794575</c:v>
                </c:pt>
                <c:pt idx="28">
                  <c:v>0.77510017686848254</c:v>
                </c:pt>
                <c:pt idx="29">
                  <c:v>0.74992525258819753</c:v>
                </c:pt>
                <c:pt idx="30">
                  <c:v>0.72628574125939938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13-4E88-AB0F-11EFF578A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83023"/>
        <c:axId val="246684943"/>
      </c:scatterChart>
      <c:valAx>
        <c:axId val="246683023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scale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84943"/>
        <c:crosses val="autoZero"/>
        <c:crossBetween val="midCat"/>
      </c:valAx>
      <c:valAx>
        <c:axId val="246684943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BF10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8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Sensitivity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Two!$P$3:$P$33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Two!$Q$3:$Q$33</c:f>
              <c:numCache>
                <c:formatCode>General</c:formatCode>
                <c:ptCount val="31"/>
                <c:pt idx="0">
                  <c:v>1</c:v>
                </c:pt>
                <c:pt idx="1">
                  <c:v>1.0730157959253432</c:v>
                </c:pt>
                <c:pt idx="2">
                  <c:v>1.2670205366005203</c:v>
                </c:pt>
                <c:pt idx="3">
                  <c:v>1.515150564737263</c:v>
                </c:pt>
                <c:pt idx="4">
                  <c:v>1.7426830544268104</c:v>
                </c:pt>
                <c:pt idx="5">
                  <c:v>1.9047165169083915</c:v>
                </c:pt>
                <c:pt idx="6">
                  <c:v>1.9926005302783933</c:v>
                </c:pt>
                <c:pt idx="7">
                  <c:v>2.0184367223710566</c:v>
                </c:pt>
                <c:pt idx="8">
                  <c:v>1.9999798808055906</c:v>
                </c:pt>
                <c:pt idx="9">
                  <c:v>1.9531052053763138</c:v>
                </c:pt>
                <c:pt idx="10">
                  <c:v>1.889690104493396</c:v>
                </c:pt>
                <c:pt idx="11">
                  <c:v>1.8178549419618597</c:v>
                </c:pt>
                <c:pt idx="12">
                  <c:v>1.7428537693550523</c:v>
                </c:pt>
                <c:pt idx="13">
                  <c:v>1.6679450292244715</c:v>
                </c:pt>
                <c:pt idx="14">
                  <c:v>1.5950626016629972</c:v>
                </c:pt>
                <c:pt idx="15">
                  <c:v>1.5252858457448233</c:v>
                </c:pt>
                <c:pt idx="16">
                  <c:v>1.4591539161793883</c:v>
                </c:pt>
                <c:pt idx="17">
                  <c:v>1.39687086094638</c:v>
                </c:pt>
                <c:pt idx="18">
                  <c:v>1.3384376015759529</c:v>
                </c:pt>
                <c:pt idx="19">
                  <c:v>1.2837360901034953</c:v>
                </c:pt>
                <c:pt idx="20">
                  <c:v>1.2325825496684866</c:v>
                </c:pt>
                <c:pt idx="21">
                  <c:v>1.184760843084351</c:v>
                </c:pt>
                <c:pt idx="22">
                  <c:v>1.1400431060239979</c:v>
                </c:pt>
                <c:pt idx="23">
                  <c:v>1.0982022361026389</c:v>
                </c:pt>
                <c:pt idx="24">
                  <c:v>1.0590191887036473</c:v>
                </c:pt>
                <c:pt idx="25">
                  <c:v>1.0222869772903742</c:v>
                </c:pt>
                <c:pt idx="26">
                  <c:v>0.98781259999956417</c:v>
                </c:pt>
                <c:pt idx="27">
                  <c:v>0.95541767963819291</c:v>
                </c:pt>
                <c:pt idx="28">
                  <c:v>0.92493832390090991</c:v>
                </c:pt>
                <c:pt idx="29">
                  <c:v>0.89622453132383417</c:v>
                </c:pt>
                <c:pt idx="30">
                  <c:v>0.86913935091151517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DC-42D0-8B0E-B2F35C218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18639"/>
        <c:axId val="1550528655"/>
      </c:scatterChart>
      <c:valAx>
        <c:axId val="187418639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scale</a:t>
                </a:r>
                <a:r>
                  <a:rPr lang="en-US" baseline="0"/>
                  <a:t> 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528655"/>
        <c:crosses val="autoZero"/>
        <c:crossBetween val="midCat"/>
      </c:valAx>
      <c:valAx>
        <c:axId val="1550528655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BF10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18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2</xdr:row>
      <xdr:rowOff>19050</xdr:rowOff>
    </xdr:from>
    <xdr:to>
      <xdr:col>22</xdr:col>
      <xdr:colOff>466725</xdr:colOff>
      <xdr:row>16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E7FE39-CE21-EF2F-2933-9869942BF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2</xdr:row>
      <xdr:rowOff>19050</xdr:rowOff>
    </xdr:from>
    <xdr:to>
      <xdr:col>24</xdr:col>
      <xdr:colOff>466725</xdr:colOff>
      <xdr:row>16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D6EB3-3FA7-47D5-83EE-64B8C5186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</xdr:row>
      <xdr:rowOff>139700</xdr:rowOff>
    </xdr:from>
    <xdr:to>
      <xdr:col>24</xdr:col>
      <xdr:colOff>447675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49711C-61BA-4700-F977-7A64D3009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79375</xdr:colOff>
      <xdr:row>1</xdr:row>
      <xdr:rowOff>177800</xdr:rowOff>
    </xdr:from>
    <xdr:to>
      <xdr:col>23</xdr:col>
      <xdr:colOff>384175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1E233D-246A-8097-5F52-402582432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187325</xdr:colOff>
      <xdr:row>1</xdr:row>
      <xdr:rowOff>127000</xdr:rowOff>
    </xdr:from>
    <xdr:to>
      <xdr:col>24</xdr:col>
      <xdr:colOff>492125</xdr:colOff>
      <xdr:row>15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CFCC4-22B7-6C80-A1AB-0755B1860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D426-7597-41AA-9140-14EEE36BAF8A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54</v>
      </c>
    </row>
    <row r="2" spans="1:13" x14ac:dyDescent="0.35">
      <c r="A2" t="s">
        <v>57</v>
      </c>
    </row>
    <row r="4" spans="1:13" x14ac:dyDescent="0.35">
      <c r="A4" t="s">
        <v>55</v>
      </c>
      <c r="B4" s="13">
        <v>45764</v>
      </c>
    </row>
    <row r="6" spans="1:13" x14ac:dyDescent="0.35">
      <c r="A6" s="14" t="s">
        <v>56</v>
      </c>
    </row>
    <row r="10" spans="1:13" ht="18.5" x14ac:dyDescent="0.45">
      <c r="M10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FCC3-8920-491E-8E9D-0734534C6643}">
  <sheetPr codeName="Sheet9"/>
  <dimension ref="A2:O33"/>
  <sheetViews>
    <sheetView workbookViewId="0"/>
  </sheetViews>
  <sheetFormatPr defaultRowHeight="14.5" x14ac:dyDescent="0.35"/>
  <cols>
    <col min="3" max="3" width="2.54296875" customWidth="1"/>
    <col min="4" max="4" width="15.7265625" customWidth="1"/>
    <col min="5" max="5" width="4.90625" customWidth="1"/>
    <col min="6" max="7" width="6.36328125" customWidth="1"/>
    <col min="8" max="8" width="3.1796875" customWidth="1"/>
    <col min="10" max="10" width="11.81640625" bestFit="1" customWidth="1"/>
    <col min="11" max="11" width="2.90625" customWidth="1"/>
    <col min="12" max="12" width="16.81640625" customWidth="1"/>
    <col min="14" max="14" width="8.7265625" customWidth="1"/>
  </cols>
  <sheetData>
    <row r="2" spans="1:15" x14ac:dyDescent="0.35">
      <c r="A2" t="s">
        <v>14</v>
      </c>
      <c r="B2" s="6">
        <f>J3</f>
        <v>12</v>
      </c>
      <c r="D2" t="e" cm="1">
        <f t="array" aca="1" ref="D2" ca="1">FTEXT(B2)</f>
        <v>#NAME?</v>
      </c>
      <c r="F2" s="2" t="s">
        <v>30</v>
      </c>
      <c r="G2" s="2" t="s">
        <v>29</v>
      </c>
      <c r="N2" s="2" t="s">
        <v>25</v>
      </c>
      <c r="O2" s="2" t="e">
        <f ca="1">B18</f>
        <v>#NAME?</v>
      </c>
    </row>
    <row r="3" spans="1:15" x14ac:dyDescent="0.35">
      <c r="A3" t="s">
        <v>16</v>
      </c>
      <c r="B3" s="7">
        <f>J6</f>
        <v>2.1155621605777717</v>
      </c>
      <c r="D3" t="e" cm="1">
        <f t="array" aca="1" ref="D3" ca="1">FTEXT(B3)</f>
        <v>#NAME?</v>
      </c>
      <c r="F3">
        <v>1</v>
      </c>
      <c r="G3">
        <v>27</v>
      </c>
      <c r="I3" t="s">
        <v>31</v>
      </c>
      <c r="J3" s="6">
        <f>COUNT(G3:G14)</f>
        <v>12</v>
      </c>
      <c r="L3" t="e" cm="1">
        <f t="array" aca="1" ref="L3" ca="1">FTEXT(J3)</f>
        <v>#NAME?</v>
      </c>
      <c r="N3">
        <v>0</v>
      </c>
      <c r="O3" t="e">
        <f t="dataTable" ref="O3:O33" dt2D="0" dtr="0" r1="B4" ca="1"/>
        <v>#NAME?</v>
      </c>
    </row>
    <row r="4" spans="1:15" x14ac:dyDescent="0.35">
      <c r="A4" t="s">
        <v>25</v>
      </c>
      <c r="B4" s="8">
        <f>SQRT(2)/2</f>
        <v>0.70710678118654757</v>
      </c>
      <c r="D4" t="e" cm="1">
        <f t="array" aca="1" ref="D4" ca="1">FTEXT(B4)</f>
        <v>#NAME?</v>
      </c>
      <c r="F4">
        <v>2</v>
      </c>
      <c r="G4">
        <v>15</v>
      </c>
      <c r="I4" t="s">
        <v>15</v>
      </c>
      <c r="J4" s="7">
        <f>AVERAGE(G3:G14)</f>
        <v>8.9166666666666661</v>
      </c>
      <c r="L4" t="e" cm="1">
        <f t="array" aca="1" ref="L4" ca="1">FTEXT(J4)</f>
        <v>#NAME?</v>
      </c>
      <c r="N4">
        <f>N3+0.1</f>
        <v>0.1</v>
      </c>
      <c r="O4" t="e">
        <v>#NAME?</v>
      </c>
    </row>
    <row r="5" spans="1:15" x14ac:dyDescent="0.35">
      <c r="F5">
        <v>3</v>
      </c>
      <c r="G5">
        <v>-5</v>
      </c>
      <c r="I5" t="s">
        <v>32</v>
      </c>
      <c r="J5" s="7">
        <f>_xlfn.VAR.S(G3:G14)</f>
        <v>213.17424242424241</v>
      </c>
      <c r="L5" t="e" cm="1">
        <f t="array" aca="1" ref="L5" ca="1">FTEXT(J5)</f>
        <v>#NAME?</v>
      </c>
      <c r="N5">
        <f t="shared" ref="N5:N33" si="0">N4+0.1</f>
        <v>0.2</v>
      </c>
      <c r="O5" t="e">
        <v>#NAME?</v>
      </c>
    </row>
    <row r="6" spans="1:15" x14ac:dyDescent="0.35">
      <c r="A6" t="s">
        <v>4</v>
      </c>
      <c r="B6" s="6">
        <f>B2-1</f>
        <v>11</v>
      </c>
      <c r="D6" t="e" cm="1">
        <f t="array" aca="1" ref="D6" ca="1">FTEXT(B6)</f>
        <v>#NAME?</v>
      </c>
      <c r="F6">
        <v>4</v>
      </c>
      <c r="G6">
        <v>7</v>
      </c>
      <c r="I6" t="s">
        <v>16</v>
      </c>
      <c r="J6" s="8">
        <f>J4*SQRT(J3/J5)</f>
        <v>2.1155621605777717</v>
      </c>
      <c r="L6" t="e" cm="1">
        <f t="array" aca="1" ref="L6" ca="1">FTEXT(J6)</f>
        <v>#NAME?</v>
      </c>
      <c r="N6">
        <f t="shared" si="0"/>
        <v>0.30000000000000004</v>
      </c>
      <c r="O6" t="e">
        <v>#NAME?</v>
      </c>
    </row>
    <row r="7" spans="1:15" ht="16.5" x14ac:dyDescent="0.35">
      <c r="A7" t="s">
        <v>38</v>
      </c>
      <c r="B7" s="7">
        <f>B3^2</f>
        <v>4.4756032552684895</v>
      </c>
      <c r="D7" t="e" cm="1">
        <f t="array" aca="1" ref="D7" ca="1">FTEXT(B7)</f>
        <v>#NAME?</v>
      </c>
      <c r="F7">
        <v>5</v>
      </c>
      <c r="G7">
        <v>1</v>
      </c>
      <c r="N7">
        <f t="shared" si="0"/>
        <v>0.4</v>
      </c>
      <c r="O7" t="e">
        <v>#NAME?</v>
      </c>
    </row>
    <row r="8" spans="1:15" ht="16.5" x14ac:dyDescent="0.35">
      <c r="A8" t="s">
        <v>39</v>
      </c>
      <c r="B8" s="7">
        <f>B7/B6</f>
        <v>0.40687302320622631</v>
      </c>
      <c r="D8" t="e" cm="1">
        <f t="array" aca="1" ref="D8" ca="1">FTEXT(B8)</f>
        <v>#NAME?</v>
      </c>
      <c r="F8">
        <v>6</v>
      </c>
      <c r="G8">
        <v>-10</v>
      </c>
      <c r="N8">
        <f t="shared" si="0"/>
        <v>0.5</v>
      </c>
      <c r="O8" t="e">
        <v>#NAME?</v>
      </c>
    </row>
    <row r="9" spans="1:15" x14ac:dyDescent="0.35">
      <c r="A9" s="9" t="s">
        <v>21</v>
      </c>
      <c r="B9" s="7">
        <f>-(B6+1)/2</f>
        <v>-6</v>
      </c>
      <c r="D9" t="e" cm="1">
        <f t="array" aca="1" ref="D9" ca="1">FTEXT(B9)</f>
        <v>#NAME?</v>
      </c>
      <c r="F9">
        <v>7</v>
      </c>
      <c r="G9">
        <v>32</v>
      </c>
      <c r="N9">
        <f t="shared" si="0"/>
        <v>0.6</v>
      </c>
      <c r="O9" t="e">
        <v>#NAME?</v>
      </c>
    </row>
    <row r="10" spans="1:15" x14ac:dyDescent="0.35">
      <c r="A10" t="s">
        <v>17</v>
      </c>
      <c r="B10" s="7">
        <f>(1+B8)^B9</f>
        <v>0.12896462132955186</v>
      </c>
      <c r="D10" t="e" cm="1">
        <f t="array" aca="1" ref="D10" ca="1">FTEXT(B10)</f>
        <v>#NAME?</v>
      </c>
      <c r="F10">
        <v>8</v>
      </c>
      <c r="G10">
        <v>-8</v>
      </c>
      <c r="N10">
        <f t="shared" si="0"/>
        <v>0.7</v>
      </c>
      <c r="O10" t="e">
        <v>#NAME?</v>
      </c>
    </row>
    <row r="11" spans="1:15" x14ac:dyDescent="0.35">
      <c r="A11" t="s">
        <v>18</v>
      </c>
      <c r="B11" s="7">
        <f>1/SQRT(2*PI())</f>
        <v>0.3989422804014327</v>
      </c>
      <c r="D11" t="e" cm="1">
        <f t="array" aca="1" ref="D11" ca="1">FTEXT(B11)</f>
        <v>#NAME?</v>
      </c>
      <c r="F11">
        <v>9</v>
      </c>
      <c r="G11">
        <v>20</v>
      </c>
      <c r="N11">
        <f t="shared" si="0"/>
        <v>0.79999999999999993</v>
      </c>
      <c r="O11" t="e">
        <v>#NAME?</v>
      </c>
    </row>
    <row r="12" spans="1:15" ht="16.5" x14ac:dyDescent="0.35">
      <c r="A12" s="10" t="s">
        <v>45</v>
      </c>
      <c r="B12" s="8">
        <f>B4^2</f>
        <v>0.50000000000000011</v>
      </c>
      <c r="D12" t="e" cm="1">
        <f t="array" aca="1" ref="D12" ca="1">FTEXT(B12)</f>
        <v>#NAME?</v>
      </c>
      <c r="F12">
        <v>10</v>
      </c>
      <c r="G12">
        <v>9</v>
      </c>
      <c r="N12">
        <f t="shared" si="0"/>
        <v>0.89999999999999991</v>
      </c>
      <c r="O12" t="e">
        <v>#NAME?</v>
      </c>
    </row>
    <row r="13" spans="1:15" x14ac:dyDescent="0.35">
      <c r="F13">
        <v>11</v>
      </c>
      <c r="G13">
        <v>24</v>
      </c>
      <c r="N13">
        <f t="shared" si="0"/>
        <v>0.99999999999999989</v>
      </c>
      <c r="O13" t="e">
        <v>#NAME?</v>
      </c>
    </row>
    <row r="14" spans="1:15" x14ac:dyDescent="0.35">
      <c r="A14" t="s">
        <v>19</v>
      </c>
      <c r="B14" s="6">
        <v>1</v>
      </c>
      <c r="F14" s="1">
        <v>12</v>
      </c>
      <c r="G14" s="1">
        <v>-5</v>
      </c>
      <c r="N14">
        <f t="shared" si="0"/>
        <v>1.0999999999999999</v>
      </c>
      <c r="O14" t="e">
        <v>#NAME?</v>
      </c>
    </row>
    <row r="15" spans="1:15" x14ac:dyDescent="0.35">
      <c r="A15" t="s">
        <v>20</v>
      </c>
      <c r="B15" s="7">
        <f>1/SQRT(1+B$2*B$12*B14)*(1+B$7/(B$6*(1+B$2*B$12*B14)))^B$9*B$11*B14^(-3/2)*EXP(-1/(2*B14))</f>
        <v>6.5161736237568088E-2</v>
      </c>
      <c r="D15" t="s">
        <v>44</v>
      </c>
      <c r="N15">
        <f t="shared" si="0"/>
        <v>1.2</v>
      </c>
      <c r="O15" t="e">
        <v>#NAME?</v>
      </c>
    </row>
    <row r="16" spans="1:15" x14ac:dyDescent="0.35">
      <c r="A16" s="10" t="s">
        <v>22</v>
      </c>
      <c r="B16" s="7" t="e" cm="1">
        <f t="array" aca="1" ref="B16" ca="1">INTEGRAL(B15,0)</f>
        <v>#NAME?</v>
      </c>
      <c r="D16" t="e" cm="1">
        <f t="array" aca="1" ref="D16" ca="1">FTEXT(B16)</f>
        <v>#NAME?</v>
      </c>
      <c r="N16">
        <f t="shared" si="0"/>
        <v>1.3</v>
      </c>
      <c r="O16" t="e">
        <v>#NAME?</v>
      </c>
    </row>
    <row r="17" spans="1:15" x14ac:dyDescent="0.35">
      <c r="A17" s="10" t="s">
        <v>23</v>
      </c>
      <c r="B17" s="7" t="e">
        <f ca="1">B10/B16</f>
        <v>#NAME?</v>
      </c>
      <c r="D17" t="e" cm="1">
        <f t="array" aca="1" ref="D17" ca="1">FTEXT(B17)</f>
        <v>#NAME?</v>
      </c>
      <c r="N17">
        <f t="shared" si="0"/>
        <v>1.4000000000000001</v>
      </c>
      <c r="O17" t="e">
        <v>#NAME?</v>
      </c>
    </row>
    <row r="18" spans="1:15" x14ac:dyDescent="0.35">
      <c r="A18" s="10" t="s">
        <v>24</v>
      </c>
      <c r="B18" s="7" t="e">
        <f ca="1">1/B17</f>
        <v>#NAME?</v>
      </c>
      <c r="D18" t="e" cm="1">
        <f t="array" aca="1" ref="D18" ca="1">FTEXT(B18)</f>
        <v>#NAME?</v>
      </c>
      <c r="N18">
        <f t="shared" si="0"/>
        <v>1.5000000000000002</v>
      </c>
      <c r="O18" t="e">
        <v>#NAME?</v>
      </c>
    </row>
    <row r="19" spans="1:15" x14ac:dyDescent="0.35">
      <c r="A19" s="10" t="s">
        <v>42</v>
      </c>
      <c r="B19" s="7" t="e">
        <f ca="1">B17/(1+B17)</f>
        <v>#NAME?</v>
      </c>
      <c r="D19" t="e" cm="1">
        <f t="array" aca="1" ref="D19" ca="1">FTEXT(B19)</f>
        <v>#NAME?</v>
      </c>
      <c r="N19">
        <f t="shared" si="0"/>
        <v>1.6000000000000003</v>
      </c>
      <c r="O19" t="e">
        <v>#NAME?</v>
      </c>
    </row>
    <row r="20" spans="1:15" x14ac:dyDescent="0.35">
      <c r="A20" s="10" t="s">
        <v>43</v>
      </c>
      <c r="B20" s="8" t="e">
        <f ca="1">1-B19</f>
        <v>#NAME?</v>
      </c>
      <c r="D20" t="e" cm="1">
        <f t="array" aca="1" ref="D20" ca="1">FTEXT(B20)</f>
        <v>#NAME?</v>
      </c>
      <c r="N20">
        <f t="shared" si="0"/>
        <v>1.7000000000000004</v>
      </c>
      <c r="O20" t="e">
        <v>#NAME?</v>
      </c>
    </row>
    <row r="21" spans="1:15" x14ac:dyDescent="0.35">
      <c r="N21">
        <f t="shared" si="0"/>
        <v>1.8000000000000005</v>
      </c>
      <c r="O21" t="e">
        <v>#NAME?</v>
      </c>
    </row>
    <row r="22" spans="1:15" x14ac:dyDescent="0.35">
      <c r="A22" t="s">
        <v>20</v>
      </c>
      <c r="D22" t="e" cm="1">
        <f t="array" aca="1" ref="D22" ca="1">FTEXT(B15)</f>
        <v>#NAME?</v>
      </c>
      <c r="N22">
        <f t="shared" si="0"/>
        <v>1.9000000000000006</v>
      </c>
      <c r="O22" t="e">
        <v>#NAME?</v>
      </c>
    </row>
    <row r="23" spans="1:15" x14ac:dyDescent="0.35">
      <c r="N23">
        <f t="shared" si="0"/>
        <v>2.0000000000000004</v>
      </c>
      <c r="O23" t="e">
        <v>#NAME?</v>
      </c>
    </row>
    <row r="24" spans="1:15" x14ac:dyDescent="0.35">
      <c r="A24" t="e" cm="1">
        <f t="array" aca="1" ref="A24" ca="1">JZS_TEST(B3,B2,0,B4,TRUE)</f>
        <v>#NAME?</v>
      </c>
      <c r="B24" s="6"/>
      <c r="D24" t="e" cm="1">
        <f t="array" aca="1" ref="D24" ca="1">FTEXT(A24)</f>
        <v>#NAME?</v>
      </c>
      <c r="N24">
        <f t="shared" si="0"/>
        <v>2.1000000000000005</v>
      </c>
      <c r="O24" t="e">
        <v>#NAME?</v>
      </c>
    </row>
    <row r="25" spans="1:15" x14ac:dyDescent="0.35">
      <c r="B25" s="7"/>
      <c r="N25">
        <f t="shared" si="0"/>
        <v>2.2000000000000006</v>
      </c>
      <c r="O25" t="e">
        <v>#NAME?</v>
      </c>
    </row>
    <row r="26" spans="1:15" x14ac:dyDescent="0.35">
      <c r="B26" s="7"/>
      <c r="N26">
        <f t="shared" si="0"/>
        <v>2.3000000000000007</v>
      </c>
      <c r="O26" t="e">
        <v>#NAME?</v>
      </c>
    </row>
    <row r="27" spans="1:15" x14ac:dyDescent="0.35">
      <c r="B27" s="8"/>
      <c r="N27">
        <f t="shared" si="0"/>
        <v>2.4000000000000008</v>
      </c>
      <c r="O27" t="e">
        <v>#NAME?</v>
      </c>
    </row>
    <row r="28" spans="1:15" x14ac:dyDescent="0.35">
      <c r="N28">
        <f t="shared" si="0"/>
        <v>2.5000000000000009</v>
      </c>
      <c r="O28" t="e">
        <v>#NAME?</v>
      </c>
    </row>
    <row r="29" spans="1:15" x14ac:dyDescent="0.35">
      <c r="N29">
        <f t="shared" si="0"/>
        <v>2.600000000000001</v>
      </c>
      <c r="O29" t="e">
        <v>#NAME?</v>
      </c>
    </row>
    <row r="30" spans="1:15" x14ac:dyDescent="0.35">
      <c r="N30">
        <f t="shared" si="0"/>
        <v>2.7000000000000011</v>
      </c>
      <c r="O30" t="e">
        <v>#NAME?</v>
      </c>
    </row>
    <row r="31" spans="1:15" x14ac:dyDescent="0.35">
      <c r="N31">
        <f t="shared" si="0"/>
        <v>2.8000000000000012</v>
      </c>
      <c r="O31" t="e">
        <v>#NAME?</v>
      </c>
    </row>
    <row r="32" spans="1:15" x14ac:dyDescent="0.35">
      <c r="N32">
        <f t="shared" si="0"/>
        <v>2.9000000000000012</v>
      </c>
      <c r="O32" t="e">
        <v>#NAME?</v>
      </c>
    </row>
    <row r="33" spans="14:15" x14ac:dyDescent="0.35">
      <c r="N33">
        <f t="shared" si="0"/>
        <v>3.0000000000000013</v>
      </c>
      <c r="O33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E7EF-1369-4F44-A4A3-1CE275AE4C30}">
  <sheetPr codeName="Sheet18"/>
  <dimension ref="A2:Q33"/>
  <sheetViews>
    <sheetView workbookViewId="0"/>
  </sheetViews>
  <sheetFormatPr defaultRowHeight="14.5" x14ac:dyDescent="0.35"/>
  <cols>
    <col min="3" max="3" width="2.54296875" customWidth="1"/>
    <col min="4" max="4" width="15.7265625" customWidth="1"/>
    <col min="5" max="5" width="4.90625" customWidth="1"/>
    <col min="6" max="9" width="6.36328125" customWidth="1"/>
    <col min="10" max="10" width="3.1796875" customWidth="1"/>
    <col min="13" max="13" width="2.90625" customWidth="1"/>
    <col min="14" max="14" width="16" customWidth="1"/>
    <col min="16" max="16" width="8.7265625" customWidth="1"/>
  </cols>
  <sheetData>
    <row r="2" spans="1:17" x14ac:dyDescent="0.35">
      <c r="A2" t="s">
        <v>14</v>
      </c>
      <c r="B2" s="6">
        <f>L3</f>
        <v>12</v>
      </c>
      <c r="D2" t="e" cm="1">
        <f t="array" aca="1" ref="D2" ca="1">FTEXT(B2)</f>
        <v>#NAME?</v>
      </c>
      <c r="F2" s="2" t="s">
        <v>30</v>
      </c>
      <c r="G2" s="2" t="s">
        <v>33</v>
      </c>
      <c r="H2" s="2" t="s">
        <v>34</v>
      </c>
      <c r="I2" s="2" t="s">
        <v>35</v>
      </c>
      <c r="P2" s="2" t="s">
        <v>25</v>
      </c>
      <c r="Q2" s="2" t="e">
        <f ca="1">B18</f>
        <v>#NAME?</v>
      </c>
    </row>
    <row r="3" spans="1:17" x14ac:dyDescent="0.35">
      <c r="A3" t="s">
        <v>16</v>
      </c>
      <c r="B3" s="7">
        <f>L6</f>
        <v>2.1155621605777717</v>
      </c>
      <c r="D3" t="e" cm="1">
        <f t="array" aca="1" ref="D3" ca="1">FTEXT(B3)</f>
        <v>#NAME?</v>
      </c>
      <c r="F3">
        <v>1</v>
      </c>
      <c r="G3">
        <v>9</v>
      </c>
      <c r="H3">
        <v>36</v>
      </c>
      <c r="I3">
        <f>H3-G3</f>
        <v>27</v>
      </c>
      <c r="K3" t="s">
        <v>31</v>
      </c>
      <c r="L3" s="6">
        <f>COUNT(I3:I14)</f>
        <v>12</v>
      </c>
      <c r="N3" t="e" cm="1">
        <f t="array" aca="1" ref="N3" ca="1">FTEXT(L3)</f>
        <v>#NAME?</v>
      </c>
      <c r="P3">
        <v>0</v>
      </c>
      <c r="Q3" t="e">
        <f t="dataTable" ref="Q3:Q33" dt2D="0" dtr="0" r1="B4" ca="1"/>
        <v>#NAME?</v>
      </c>
    </row>
    <row r="4" spans="1:17" x14ac:dyDescent="0.35">
      <c r="A4" t="s">
        <v>25</v>
      </c>
      <c r="B4" s="8">
        <f>SQRT(2)/2</f>
        <v>0.70710678118654757</v>
      </c>
      <c r="D4" t="e" cm="1">
        <f t="array" aca="1" ref="D4" ca="1">FTEXT(B4)</f>
        <v>#NAME?</v>
      </c>
      <c r="F4">
        <v>2</v>
      </c>
      <c r="G4">
        <v>6</v>
      </c>
      <c r="H4">
        <v>21</v>
      </c>
      <c r="I4">
        <f t="shared" ref="I4:I14" si="0">H4-G4</f>
        <v>15</v>
      </c>
      <c r="K4" t="s">
        <v>15</v>
      </c>
      <c r="L4" s="7">
        <f>AVERAGE(I3:I14)</f>
        <v>8.9166666666666661</v>
      </c>
      <c r="N4" t="e" cm="1">
        <f t="array" aca="1" ref="N4" ca="1">FTEXT(L4)</f>
        <v>#NAME?</v>
      </c>
      <c r="P4">
        <f>P3+0.1</f>
        <v>0.1</v>
      </c>
      <c r="Q4" t="e">
        <v>#NAME?</v>
      </c>
    </row>
    <row r="5" spans="1:17" x14ac:dyDescent="0.35">
      <c r="F5">
        <v>3</v>
      </c>
      <c r="G5">
        <v>3</v>
      </c>
      <c r="H5">
        <v>-2</v>
      </c>
      <c r="I5">
        <f t="shared" si="0"/>
        <v>-5</v>
      </c>
      <c r="K5" t="s">
        <v>32</v>
      </c>
      <c r="L5" s="7">
        <f>_xlfn.VAR.S(I3:I14)</f>
        <v>213.17424242424241</v>
      </c>
      <c r="N5" t="e" cm="1">
        <f t="array" aca="1" ref="N5" ca="1">FTEXT(L5)</f>
        <v>#NAME?</v>
      </c>
      <c r="P5">
        <f t="shared" ref="P5:P33" si="1">P4+0.1</f>
        <v>0.2</v>
      </c>
      <c r="Q5" t="e">
        <v>#NAME?</v>
      </c>
    </row>
    <row r="6" spans="1:17" x14ac:dyDescent="0.35">
      <c r="A6" t="s">
        <v>4</v>
      </c>
      <c r="B6" s="6">
        <f>B2-1</f>
        <v>11</v>
      </c>
      <c r="D6" t="e" cm="1">
        <f t="array" aca="1" ref="D6" ca="1">FTEXT(B6)</f>
        <v>#NAME?</v>
      </c>
      <c r="F6">
        <v>4</v>
      </c>
      <c r="G6">
        <v>-3</v>
      </c>
      <c r="H6">
        <v>4</v>
      </c>
      <c r="I6">
        <f t="shared" si="0"/>
        <v>7</v>
      </c>
      <c r="K6" t="s">
        <v>16</v>
      </c>
      <c r="L6" s="8">
        <f>L4*SQRT(L3/L5)</f>
        <v>2.1155621605777717</v>
      </c>
      <c r="N6" t="e" cm="1">
        <f t="array" aca="1" ref="N6" ca="1">FTEXT(L6)</f>
        <v>#NAME?</v>
      </c>
      <c r="P6">
        <f t="shared" si="1"/>
        <v>0.30000000000000004</v>
      </c>
      <c r="Q6" t="e">
        <v>#NAME?</v>
      </c>
    </row>
    <row r="7" spans="1:17" ht="16.5" x14ac:dyDescent="0.35">
      <c r="A7" t="s">
        <v>38</v>
      </c>
      <c r="B7" s="7">
        <f>B3^2</f>
        <v>4.4756032552684895</v>
      </c>
      <c r="D7" t="e" cm="1">
        <f t="array" aca="1" ref="D7" ca="1">FTEXT(B7)</f>
        <v>#NAME?</v>
      </c>
      <c r="F7">
        <v>5</v>
      </c>
      <c r="G7">
        <v>3</v>
      </c>
      <c r="H7">
        <v>4</v>
      </c>
      <c r="I7">
        <f t="shared" si="0"/>
        <v>1</v>
      </c>
      <c r="P7">
        <f t="shared" si="1"/>
        <v>0.4</v>
      </c>
      <c r="Q7" t="e">
        <v>#NAME?</v>
      </c>
    </row>
    <row r="8" spans="1:17" ht="16.5" x14ac:dyDescent="0.35">
      <c r="A8" t="s">
        <v>39</v>
      </c>
      <c r="B8" s="7">
        <f>B7/B6</f>
        <v>0.40687302320622631</v>
      </c>
      <c r="D8" t="e" cm="1">
        <f t="array" aca="1" ref="D8" ca="1">FTEXT(B8)</f>
        <v>#NAME?</v>
      </c>
      <c r="F8">
        <v>6</v>
      </c>
      <c r="G8">
        <v>1</v>
      </c>
      <c r="H8">
        <v>-9</v>
      </c>
      <c r="I8">
        <f t="shared" si="0"/>
        <v>-10</v>
      </c>
      <c r="K8" t="s">
        <v>16</v>
      </c>
      <c r="L8" s="12" t="e" cm="1">
        <f t="array" aca="1" ref="L8" ca="1">T_STAT(G3:G14,H3:H14,TRUE)</f>
        <v>#NAME?</v>
      </c>
      <c r="N8" t="e" cm="1">
        <f t="array" aca="1" ref="N8" ca="1">FTEXT(L8)</f>
        <v>#NAME?</v>
      </c>
      <c r="P8">
        <f t="shared" si="1"/>
        <v>0.5</v>
      </c>
      <c r="Q8" t="e">
        <v>#NAME?</v>
      </c>
    </row>
    <row r="9" spans="1:17" x14ac:dyDescent="0.35">
      <c r="A9" s="9" t="s">
        <v>21</v>
      </c>
      <c r="B9" s="7">
        <f>-(B6+1)/2</f>
        <v>-6</v>
      </c>
      <c r="D9" t="e" cm="1">
        <f t="array" aca="1" ref="D9" ca="1">FTEXT(B9)</f>
        <v>#NAME?</v>
      </c>
      <c r="F9">
        <v>7</v>
      </c>
      <c r="G9">
        <v>12</v>
      </c>
      <c r="H9">
        <v>44</v>
      </c>
      <c r="I9">
        <f t="shared" si="0"/>
        <v>32</v>
      </c>
      <c r="P9">
        <f t="shared" si="1"/>
        <v>0.6</v>
      </c>
      <c r="Q9" t="e">
        <v>#NAME?</v>
      </c>
    </row>
    <row r="10" spans="1:17" x14ac:dyDescent="0.35">
      <c r="A10" t="s">
        <v>17</v>
      </c>
      <c r="B10" s="7">
        <f>(1+B8)^B9</f>
        <v>0.12896462132955186</v>
      </c>
      <c r="D10" t="e" cm="1">
        <f t="array" aca="1" ref="D10" ca="1">FTEXT(B10)</f>
        <v>#NAME?</v>
      </c>
      <c r="F10">
        <v>8</v>
      </c>
      <c r="G10">
        <v>11</v>
      </c>
      <c r="H10">
        <v>3</v>
      </c>
      <c r="I10">
        <f t="shared" si="0"/>
        <v>-8</v>
      </c>
      <c r="P10">
        <f t="shared" si="1"/>
        <v>0.7</v>
      </c>
      <c r="Q10" t="e">
        <v>#NAME?</v>
      </c>
    </row>
    <row r="11" spans="1:17" x14ac:dyDescent="0.35">
      <c r="A11" t="s">
        <v>18</v>
      </c>
      <c r="B11" s="7">
        <f>1/SQRT(2*PI())</f>
        <v>0.3989422804014327</v>
      </c>
      <c r="D11" t="e" cm="1">
        <f t="array" aca="1" ref="D11" ca="1">FTEXT(B11)</f>
        <v>#NAME?</v>
      </c>
      <c r="F11">
        <v>9</v>
      </c>
      <c r="G11">
        <v>4</v>
      </c>
      <c r="H11">
        <v>24</v>
      </c>
      <c r="I11">
        <f t="shared" si="0"/>
        <v>20</v>
      </c>
      <c r="P11">
        <f t="shared" si="1"/>
        <v>0.79999999999999993</v>
      </c>
      <c r="Q11" t="e">
        <v>#NAME?</v>
      </c>
    </row>
    <row r="12" spans="1:17" ht="16.5" x14ac:dyDescent="0.35">
      <c r="A12" s="10" t="s">
        <v>45</v>
      </c>
      <c r="B12" s="8">
        <f>B4^2</f>
        <v>0.50000000000000011</v>
      </c>
      <c r="D12" t="e" cm="1">
        <f t="array" aca="1" ref="D12" ca="1">FTEXT(B12)</f>
        <v>#NAME?</v>
      </c>
      <c r="F12">
        <v>10</v>
      </c>
      <c r="G12">
        <v>-6</v>
      </c>
      <c r="H12">
        <v>3</v>
      </c>
      <c r="I12">
        <f t="shared" si="0"/>
        <v>9</v>
      </c>
      <c r="P12">
        <f t="shared" si="1"/>
        <v>0.89999999999999991</v>
      </c>
      <c r="Q12" t="e">
        <v>#NAME?</v>
      </c>
    </row>
    <row r="13" spans="1:17" x14ac:dyDescent="0.35">
      <c r="F13">
        <v>11</v>
      </c>
      <c r="G13">
        <v>4</v>
      </c>
      <c r="H13">
        <v>28</v>
      </c>
      <c r="I13">
        <f t="shared" si="0"/>
        <v>24</v>
      </c>
      <c r="P13">
        <f t="shared" si="1"/>
        <v>0.99999999999999989</v>
      </c>
      <c r="Q13" t="e">
        <v>#NAME?</v>
      </c>
    </row>
    <row r="14" spans="1:17" x14ac:dyDescent="0.35">
      <c r="A14" t="s">
        <v>19</v>
      </c>
      <c r="B14" s="6">
        <v>1</v>
      </c>
      <c r="F14" s="1">
        <v>12</v>
      </c>
      <c r="G14" s="1">
        <v>8</v>
      </c>
      <c r="H14" s="1">
        <v>3</v>
      </c>
      <c r="I14" s="1">
        <f t="shared" si="0"/>
        <v>-5</v>
      </c>
      <c r="P14">
        <f t="shared" si="1"/>
        <v>1.0999999999999999</v>
      </c>
      <c r="Q14" t="e">
        <v>#NAME?</v>
      </c>
    </row>
    <row r="15" spans="1:17" x14ac:dyDescent="0.35">
      <c r="A15" t="s">
        <v>20</v>
      </c>
      <c r="B15" s="7">
        <f>1/SQRT(1+B$2*B$12*B14)*(1+B$7/(B$6*(1+B$2*B$12*B14)))^B$9*B$11*B14^(-3/2)*EXP(-1/(2*B14))</f>
        <v>6.5161736237568088E-2</v>
      </c>
      <c r="D15" t="s">
        <v>44</v>
      </c>
      <c r="P15">
        <f t="shared" si="1"/>
        <v>1.2</v>
      </c>
      <c r="Q15" t="e">
        <v>#NAME?</v>
      </c>
    </row>
    <row r="16" spans="1:17" x14ac:dyDescent="0.35">
      <c r="A16" s="10" t="s">
        <v>22</v>
      </c>
      <c r="B16" s="7" t="e" cm="1">
        <f t="array" aca="1" ref="B16" ca="1">INTEGRAL(B15,0)</f>
        <v>#NAME?</v>
      </c>
      <c r="D16" t="e" cm="1">
        <f t="array" aca="1" ref="D16" ca="1">FTEXT(B16)</f>
        <v>#NAME?</v>
      </c>
      <c r="P16">
        <f t="shared" si="1"/>
        <v>1.3</v>
      </c>
      <c r="Q16" t="e">
        <v>#NAME?</v>
      </c>
    </row>
    <row r="17" spans="1:17" x14ac:dyDescent="0.35">
      <c r="A17" s="10" t="s">
        <v>23</v>
      </c>
      <c r="B17" s="7" t="e">
        <f ca="1">B10/B16</f>
        <v>#NAME?</v>
      </c>
      <c r="D17" t="e" cm="1">
        <f t="array" aca="1" ref="D17" ca="1">FTEXT(B17)</f>
        <v>#NAME?</v>
      </c>
      <c r="P17">
        <f t="shared" si="1"/>
        <v>1.4000000000000001</v>
      </c>
      <c r="Q17" t="e">
        <v>#NAME?</v>
      </c>
    </row>
    <row r="18" spans="1:17" x14ac:dyDescent="0.35">
      <c r="A18" s="10" t="s">
        <v>24</v>
      </c>
      <c r="B18" s="7" t="e">
        <f ca="1">1/B17</f>
        <v>#NAME?</v>
      </c>
      <c r="D18" t="e" cm="1">
        <f t="array" aca="1" ref="D18" ca="1">FTEXT(B18)</f>
        <v>#NAME?</v>
      </c>
      <c r="P18">
        <f t="shared" si="1"/>
        <v>1.5000000000000002</v>
      </c>
      <c r="Q18" t="e">
        <v>#NAME?</v>
      </c>
    </row>
    <row r="19" spans="1:17" x14ac:dyDescent="0.35">
      <c r="A19" s="10" t="s">
        <v>42</v>
      </c>
      <c r="B19" s="7" t="e">
        <f ca="1">B17/(1+B17)</f>
        <v>#NAME?</v>
      </c>
      <c r="D19" t="e" cm="1">
        <f t="array" aca="1" ref="D19" ca="1">FTEXT(B19)</f>
        <v>#NAME?</v>
      </c>
      <c r="P19">
        <f t="shared" si="1"/>
        <v>1.6000000000000003</v>
      </c>
      <c r="Q19" t="e">
        <v>#NAME?</v>
      </c>
    </row>
    <row r="20" spans="1:17" x14ac:dyDescent="0.35">
      <c r="A20" s="10" t="s">
        <v>43</v>
      </c>
      <c r="B20" s="8" t="e">
        <f ca="1">1-B19</f>
        <v>#NAME?</v>
      </c>
      <c r="D20" t="e" cm="1">
        <f t="array" aca="1" ref="D20" ca="1">FTEXT(B20)</f>
        <v>#NAME?</v>
      </c>
      <c r="P20">
        <f t="shared" si="1"/>
        <v>1.7000000000000004</v>
      </c>
      <c r="Q20" t="e">
        <v>#NAME?</v>
      </c>
    </row>
    <row r="21" spans="1:17" x14ac:dyDescent="0.35">
      <c r="P21">
        <f t="shared" si="1"/>
        <v>1.8000000000000005</v>
      </c>
      <c r="Q21" t="e">
        <v>#NAME?</v>
      </c>
    </row>
    <row r="22" spans="1:17" x14ac:dyDescent="0.35">
      <c r="A22" t="s">
        <v>20</v>
      </c>
      <c r="D22" t="e" cm="1">
        <f t="array" aca="1" ref="D22" ca="1">FTEXT(B15)</f>
        <v>#NAME?</v>
      </c>
      <c r="P22">
        <f t="shared" si="1"/>
        <v>1.9000000000000006</v>
      </c>
      <c r="Q22" t="e">
        <v>#NAME?</v>
      </c>
    </row>
    <row r="23" spans="1:17" x14ac:dyDescent="0.35">
      <c r="P23">
        <f t="shared" si="1"/>
        <v>2.0000000000000004</v>
      </c>
      <c r="Q23" t="e">
        <v>#NAME?</v>
      </c>
    </row>
    <row r="24" spans="1:17" x14ac:dyDescent="0.35">
      <c r="A24" t="e" cm="1">
        <f t="array" aca="1" ref="A24" ca="1">JZS_TEST(T_STAT(G3:G14,H3:H14,TRUE),B2,,B4,TRUE)</f>
        <v>#NAME?</v>
      </c>
      <c r="B24" s="6"/>
      <c r="D24" t="e" cm="1">
        <f t="array" aca="1" ref="D24" ca="1">FTEXT(A24)</f>
        <v>#NAME?</v>
      </c>
      <c r="P24">
        <f t="shared" si="1"/>
        <v>2.1000000000000005</v>
      </c>
      <c r="Q24" t="e">
        <v>#NAME?</v>
      </c>
    </row>
    <row r="25" spans="1:17" x14ac:dyDescent="0.35">
      <c r="B25" s="7"/>
      <c r="P25">
        <f t="shared" si="1"/>
        <v>2.2000000000000006</v>
      </c>
      <c r="Q25" t="e">
        <v>#NAME?</v>
      </c>
    </row>
    <row r="26" spans="1:17" x14ac:dyDescent="0.35">
      <c r="B26" s="7"/>
      <c r="P26">
        <f t="shared" si="1"/>
        <v>2.3000000000000007</v>
      </c>
      <c r="Q26" t="e">
        <v>#NAME?</v>
      </c>
    </row>
    <row r="27" spans="1:17" x14ac:dyDescent="0.35">
      <c r="B27" s="8"/>
      <c r="P27">
        <f t="shared" si="1"/>
        <v>2.4000000000000008</v>
      </c>
      <c r="Q27" t="e">
        <v>#NAME?</v>
      </c>
    </row>
    <row r="28" spans="1:17" x14ac:dyDescent="0.35">
      <c r="P28">
        <f t="shared" si="1"/>
        <v>2.5000000000000009</v>
      </c>
      <c r="Q28" t="e">
        <v>#NAME?</v>
      </c>
    </row>
    <row r="29" spans="1:17" x14ac:dyDescent="0.35">
      <c r="P29">
        <f t="shared" si="1"/>
        <v>2.600000000000001</v>
      </c>
      <c r="Q29" t="e">
        <v>#NAME?</v>
      </c>
    </row>
    <row r="30" spans="1:17" x14ac:dyDescent="0.35">
      <c r="P30">
        <f t="shared" si="1"/>
        <v>2.7000000000000011</v>
      </c>
      <c r="Q30" t="e">
        <v>#NAME?</v>
      </c>
    </row>
    <row r="31" spans="1:17" x14ac:dyDescent="0.35">
      <c r="P31">
        <f t="shared" si="1"/>
        <v>2.8000000000000012</v>
      </c>
      <c r="Q31" t="e">
        <v>#NAME?</v>
      </c>
    </row>
    <row r="32" spans="1:17" x14ac:dyDescent="0.35">
      <c r="P32">
        <f t="shared" si="1"/>
        <v>2.9000000000000012</v>
      </c>
      <c r="Q32" t="e">
        <v>#NAME?</v>
      </c>
    </row>
    <row r="33" spans="16:17" x14ac:dyDescent="0.35">
      <c r="P33">
        <f t="shared" si="1"/>
        <v>3.0000000000000013</v>
      </c>
      <c r="Q33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5EFD-19A8-4F44-914B-69F4418F2681}">
  <sheetPr codeName="Sheet11"/>
  <dimension ref="A1:AJ33"/>
  <sheetViews>
    <sheetView workbookViewId="0"/>
  </sheetViews>
  <sheetFormatPr defaultRowHeight="14.5" x14ac:dyDescent="0.35"/>
  <cols>
    <col min="3" max="3" width="3" customWidth="1"/>
    <col min="4" max="4" width="16.36328125" customWidth="1"/>
    <col min="5" max="5" width="4.453125" customWidth="1"/>
    <col min="6" max="8" width="6.453125" customWidth="1"/>
    <col min="9" max="9" width="3.81640625" customWidth="1"/>
    <col min="14" max="14" width="4.90625" customWidth="1"/>
    <col min="16" max="16" width="5" customWidth="1"/>
  </cols>
  <sheetData>
    <row r="1" spans="1:36" ht="16" customHeight="1" x14ac:dyDescent="0.35"/>
    <row r="2" spans="1:36" ht="16" customHeight="1" x14ac:dyDescent="0.35">
      <c r="A2" t="s">
        <v>14</v>
      </c>
      <c r="B2" s="6">
        <f>M3</f>
        <v>6</v>
      </c>
      <c r="D2" t="e" cm="1">
        <f t="array" aca="1" ref="D2" ca="1">FTEXT(B2)</f>
        <v>#NAME?</v>
      </c>
      <c r="F2" s="2" t="s">
        <v>30</v>
      </c>
      <c r="G2" s="2" t="s">
        <v>33</v>
      </c>
      <c r="H2" s="2" t="s">
        <v>34</v>
      </c>
      <c r="K2" s="2" t="s">
        <v>33</v>
      </c>
      <c r="L2" s="2" t="s">
        <v>34</v>
      </c>
      <c r="M2" s="2" t="s">
        <v>36</v>
      </c>
      <c r="N2" s="2" t="s">
        <v>37</v>
      </c>
      <c r="P2" s="2" t="s">
        <v>25</v>
      </c>
      <c r="Q2" s="2" t="e">
        <f ca="1">B18</f>
        <v>#NAME?</v>
      </c>
      <c r="R2" s="11"/>
      <c r="S2" s="11"/>
      <c r="T2" s="11"/>
      <c r="U2" s="11"/>
      <c r="V2" s="11"/>
      <c r="W2" s="11"/>
      <c r="X2" s="11"/>
      <c r="Y2" s="11"/>
      <c r="Z2" s="11"/>
      <c r="AA2" t="s">
        <v>46</v>
      </c>
    </row>
    <row r="3" spans="1:36" ht="16" customHeight="1" x14ac:dyDescent="0.35">
      <c r="A3" t="s">
        <v>4</v>
      </c>
      <c r="B3" s="7">
        <f>N3</f>
        <v>22</v>
      </c>
      <c r="D3" t="e" cm="1">
        <f t="array" aca="1" ref="D3" ca="1">FTEXT(B3)</f>
        <v>#NAME?</v>
      </c>
      <c r="F3">
        <v>1</v>
      </c>
      <c r="G3">
        <v>23</v>
      </c>
      <c r="H3">
        <v>32</v>
      </c>
      <c r="J3" t="s">
        <v>31</v>
      </c>
      <c r="K3">
        <f>COUNT(G3:G14)</f>
        <v>12</v>
      </c>
      <c r="L3">
        <f>COUNT(H3:H14)</f>
        <v>12</v>
      </c>
      <c r="M3">
        <f>K3*L3/(K3+L3)</f>
        <v>6</v>
      </c>
      <c r="N3">
        <f>K3+L3-2</f>
        <v>22</v>
      </c>
      <c r="P3">
        <v>0</v>
      </c>
      <c r="Q3" t="e">
        <f t="dataTable" ref="Q3:Q33" dt2D="0" dtr="0" r1="B5" ca="1"/>
        <v>#NAME?</v>
      </c>
    </row>
    <row r="4" spans="1:36" ht="16" customHeight="1" thickBot="1" x14ac:dyDescent="0.4">
      <c r="A4" t="s">
        <v>16</v>
      </c>
      <c r="B4" s="7">
        <f>M6</f>
        <v>1.9885682569438903</v>
      </c>
      <c r="D4" t="e" cm="1">
        <f t="array" aca="1" ref="D4" ca="1">FTEXT(B4)</f>
        <v>#NAME?</v>
      </c>
      <c r="F4">
        <v>2</v>
      </c>
      <c r="G4">
        <v>6</v>
      </c>
      <c r="H4">
        <v>21</v>
      </c>
      <c r="J4" t="s">
        <v>15</v>
      </c>
      <c r="K4">
        <f>AVERAGE(G3:G14)</f>
        <v>3.4166666666666665</v>
      </c>
      <c r="L4">
        <f>AVERAGE(H3:H14)</f>
        <v>13.5</v>
      </c>
      <c r="M4">
        <f>L4-K4</f>
        <v>10.083333333333334</v>
      </c>
      <c r="P4">
        <f>P3+0.1</f>
        <v>0.1</v>
      </c>
      <c r="Q4" t="e">
        <v>#NAME?</v>
      </c>
      <c r="AA4" t="s">
        <v>0</v>
      </c>
      <c r="AD4" t="s">
        <v>47</v>
      </c>
      <c r="AE4">
        <v>0</v>
      </c>
    </row>
    <row r="5" spans="1:36" ht="16" customHeight="1" thickTop="1" x14ac:dyDescent="0.35">
      <c r="A5" t="s">
        <v>25</v>
      </c>
      <c r="B5" s="8">
        <f>SQRT(2)/2</f>
        <v>0.70710678118654757</v>
      </c>
      <c r="D5" t="e" cm="1">
        <f t="array" aca="1" ref="D5" ca="1">FTEXT(B5)</f>
        <v>#NAME?</v>
      </c>
      <c r="F5">
        <v>3</v>
      </c>
      <c r="G5">
        <v>3</v>
      </c>
      <c r="H5">
        <v>11</v>
      </c>
      <c r="J5" t="s">
        <v>32</v>
      </c>
      <c r="K5">
        <f>_xlfn.VAR.S(G3:G14)</f>
        <v>144.62878787878788</v>
      </c>
      <c r="L5">
        <f>_xlfn.VAR.S(H3:H14)</f>
        <v>163.90909090909091</v>
      </c>
      <c r="M5">
        <f>((K3-1)*K5+(L3-1)*L5)/N3</f>
        <v>154.26893939393938</v>
      </c>
      <c r="P5">
        <f t="shared" ref="P5:P33" si="0">P4+0.1</f>
        <v>0.2</v>
      </c>
      <c r="Q5" t="e">
        <v>#NAME?</v>
      </c>
      <c r="AA5" s="3" t="s">
        <v>48</v>
      </c>
      <c r="AB5" s="3" t="s">
        <v>2</v>
      </c>
      <c r="AC5" s="3" t="s">
        <v>3</v>
      </c>
      <c r="AD5" s="3" t="s">
        <v>49</v>
      </c>
      <c r="AE5" s="3" t="s">
        <v>5</v>
      </c>
    </row>
    <row r="6" spans="1:36" ht="16" customHeight="1" x14ac:dyDescent="0.35">
      <c r="F6">
        <v>4</v>
      </c>
      <c r="G6">
        <v>-9</v>
      </c>
      <c r="H6">
        <v>8</v>
      </c>
      <c r="J6" t="s">
        <v>16</v>
      </c>
      <c r="K6" s="1"/>
      <c r="L6" s="1"/>
      <c r="M6" s="1">
        <f>M4*SQRT(M3/M5)</f>
        <v>1.9885682569438903</v>
      </c>
      <c r="N6" s="1"/>
      <c r="P6">
        <f t="shared" si="0"/>
        <v>0.30000000000000004</v>
      </c>
      <c r="Q6" t="e">
        <v>#NAME?</v>
      </c>
      <c r="AA6" t="str">
        <f>G2</f>
        <v>X</v>
      </c>
      <c r="AB6">
        <f>COUNT(G3:G14)</f>
        <v>12</v>
      </c>
      <c r="AC6">
        <f>AVERAGE(G3:G14)</f>
        <v>3.4166666666666665</v>
      </c>
      <c r="AD6">
        <f>_xlfn.VAR.S(G3:G14)</f>
        <v>144.62878787878788</v>
      </c>
    </row>
    <row r="7" spans="1:36" ht="16" customHeight="1" x14ac:dyDescent="0.35">
      <c r="A7" t="s">
        <v>38</v>
      </c>
      <c r="B7" s="6">
        <f>B4^2</f>
        <v>3.9544037125248619</v>
      </c>
      <c r="D7" t="e" cm="1">
        <f t="array" aca="1" ref="D7" ca="1">FTEXT(B7)</f>
        <v>#NAME?</v>
      </c>
      <c r="F7">
        <v>5</v>
      </c>
      <c r="G7">
        <v>3</v>
      </c>
      <c r="H7">
        <v>4</v>
      </c>
      <c r="P7">
        <f t="shared" si="0"/>
        <v>0.4</v>
      </c>
      <c r="Q7" t="e">
        <v>#NAME?</v>
      </c>
      <c r="AA7" t="str">
        <f>H2</f>
        <v>Y</v>
      </c>
      <c r="AB7">
        <f>COUNT(H3:H14)</f>
        <v>12</v>
      </c>
      <c r="AC7">
        <f>AVERAGE(H3:H14)</f>
        <v>13.5</v>
      </c>
      <c r="AD7">
        <f>_xlfn.VAR.S(H3:H14)</f>
        <v>163.90909090909091</v>
      </c>
    </row>
    <row r="8" spans="1:36" ht="16" customHeight="1" x14ac:dyDescent="0.35">
      <c r="A8" t="s">
        <v>39</v>
      </c>
      <c r="B8" s="7">
        <f>B7/B3</f>
        <v>0.17974562329658464</v>
      </c>
      <c r="D8" t="e" cm="1">
        <f t="array" aca="1" ref="D8" ca="1">FTEXT(B8)</f>
        <v>#NAME?</v>
      </c>
      <c r="F8">
        <v>6</v>
      </c>
      <c r="G8">
        <v>1</v>
      </c>
      <c r="H8">
        <v>-9</v>
      </c>
      <c r="J8" t="s">
        <v>16</v>
      </c>
      <c r="M8" s="12" t="e" cm="1">
        <f t="array" aca="1" ref="M8" ca="1">T_STAT(G3:G14,H3:H14)</f>
        <v>#NAME?</v>
      </c>
      <c r="P8">
        <f t="shared" si="0"/>
        <v>0.5</v>
      </c>
      <c r="Q8" t="e">
        <v>#NAME?</v>
      </c>
      <c r="AA8" s="4" t="s">
        <v>36</v>
      </c>
      <c r="AB8" s="4"/>
      <c r="AC8" s="4"/>
      <c r="AD8" s="4">
        <f>((AB6-1)*AD6+(AB7-1)*AD7)/(AB6+AB7-2)</f>
        <v>154.26893939393938</v>
      </c>
      <c r="AE8" s="4">
        <f>ABS(AC6-AC7-AE4)/SQRT(AD8)</f>
        <v>0.81182959136804711</v>
      </c>
    </row>
    <row r="9" spans="1:36" ht="16" customHeight="1" x14ac:dyDescent="0.35">
      <c r="A9" s="9" t="s">
        <v>21</v>
      </c>
      <c r="B9" s="7">
        <f>-(B3+1)/2</f>
        <v>-11.5</v>
      </c>
      <c r="D9" t="e" cm="1">
        <f t="array" aca="1" ref="D9" ca="1">FTEXT(B9)</f>
        <v>#NAME?</v>
      </c>
      <c r="F9">
        <v>7</v>
      </c>
      <c r="G9">
        <v>19</v>
      </c>
      <c r="H9">
        <v>28</v>
      </c>
      <c r="P9">
        <f t="shared" si="0"/>
        <v>0.6</v>
      </c>
      <c r="Q9" t="e">
        <v>#NAME?</v>
      </c>
    </row>
    <row r="10" spans="1:36" ht="16" customHeight="1" thickBot="1" x14ac:dyDescent="0.4">
      <c r="A10" t="s">
        <v>17</v>
      </c>
      <c r="B10" s="7">
        <f>(1+B8)^B9</f>
        <v>0.14942858684412777</v>
      </c>
      <c r="D10" t="e" cm="1">
        <f t="array" aca="1" ref="D10" ca="1">FTEXT(B10)</f>
        <v>#NAME?</v>
      </c>
      <c r="F10">
        <v>8</v>
      </c>
      <c r="G10">
        <v>14</v>
      </c>
      <c r="H10">
        <v>3</v>
      </c>
      <c r="K10" t="e" cm="1">
        <f t="array" aca="1" ref="K10" ca="1">FTEXT(M8)</f>
        <v>#NAME?</v>
      </c>
      <c r="P10">
        <f t="shared" si="0"/>
        <v>0.7</v>
      </c>
      <c r="Q10" t="e">
        <v>#NAME?</v>
      </c>
      <c r="AA10" t="s">
        <v>50</v>
      </c>
      <c r="AE10" t="s">
        <v>1</v>
      </c>
      <c r="AF10">
        <v>0.05</v>
      </c>
    </row>
    <row r="11" spans="1:36" ht="16" customHeight="1" thickTop="1" x14ac:dyDescent="0.35">
      <c r="A11" t="s">
        <v>18</v>
      </c>
      <c r="B11" s="7">
        <f>1/SQRT(2*PI())</f>
        <v>0.3989422804014327</v>
      </c>
      <c r="D11" t="e" cm="1">
        <f t="array" aca="1" ref="D11" ca="1">FTEXT(B11)</f>
        <v>#NAME?</v>
      </c>
      <c r="F11">
        <v>9</v>
      </c>
      <c r="G11">
        <v>4</v>
      </c>
      <c r="H11">
        <v>24</v>
      </c>
      <c r="P11">
        <f t="shared" si="0"/>
        <v>0.79999999999999993</v>
      </c>
      <c r="Q11" t="e">
        <v>#NAME?</v>
      </c>
      <c r="AA11" s="3" t="s">
        <v>6</v>
      </c>
      <c r="AB11" s="3" t="s">
        <v>51</v>
      </c>
      <c r="AC11" s="3" t="s">
        <v>16</v>
      </c>
      <c r="AD11" s="3" t="s">
        <v>4</v>
      </c>
      <c r="AE11" s="3" t="s">
        <v>7</v>
      </c>
      <c r="AF11" s="3" t="s">
        <v>8</v>
      </c>
      <c r="AG11" s="3" t="s">
        <v>9</v>
      </c>
      <c r="AH11" s="3" t="s">
        <v>10</v>
      </c>
      <c r="AI11" s="3" t="s">
        <v>11</v>
      </c>
      <c r="AJ11" s="3" t="s">
        <v>52</v>
      </c>
    </row>
    <row r="12" spans="1:36" ht="16" customHeight="1" x14ac:dyDescent="0.35">
      <c r="A12" s="10" t="s">
        <v>45</v>
      </c>
      <c r="B12" s="8">
        <f>B5^2</f>
        <v>0.50000000000000011</v>
      </c>
      <c r="D12" t="e" cm="1">
        <f t="array" aca="1" ref="D12" ca="1">FTEXT(B12)</f>
        <v>#NAME?</v>
      </c>
      <c r="F12">
        <v>10</v>
      </c>
      <c r="G12">
        <v>-6</v>
      </c>
      <c r="H12">
        <v>9</v>
      </c>
      <c r="P12">
        <f t="shared" si="0"/>
        <v>0.89999999999999991</v>
      </c>
      <c r="Q12" t="e">
        <v>#NAME?</v>
      </c>
      <c r="AA12" t="s">
        <v>12</v>
      </c>
      <c r="AB12">
        <f>SQRT(AD8*(1/AB6+1/AB7))</f>
        <v>5.070649849771713</v>
      </c>
      <c r="AC12">
        <f>(ABS(AC6-AC7-AE4))/AB12</f>
        <v>1.9885682569438903</v>
      </c>
      <c r="AD12">
        <f>AB6+AB7-2</f>
        <v>22</v>
      </c>
      <c r="AE12">
        <f>_xlfn.T.DIST.RT(AC12,AD12)</f>
        <v>2.9664887718119679E-2</v>
      </c>
      <c r="AF12">
        <f>_xlfn.T.INV.2T(AF10*2,AD12)</f>
        <v>1.7171443743802424</v>
      </c>
      <c r="AI12" s="5" t="str">
        <f>IF(AE12&lt;AF10,"yes","no")</f>
        <v>yes</v>
      </c>
      <c r="AJ12">
        <f>SQRT(AC12^2/(AC12^2+AD12))</f>
        <v>0.39033273511478711</v>
      </c>
    </row>
    <row r="13" spans="1:36" ht="16" customHeight="1" x14ac:dyDescent="0.35">
      <c r="F13">
        <v>11</v>
      </c>
      <c r="G13">
        <v>4</v>
      </c>
      <c r="H13">
        <v>28</v>
      </c>
      <c r="P13">
        <f t="shared" si="0"/>
        <v>0.99999999999999989</v>
      </c>
      <c r="Q13" t="e">
        <v>#NAME?</v>
      </c>
      <c r="AA13" t="s">
        <v>13</v>
      </c>
      <c r="AB13">
        <f>AB12</f>
        <v>5.070649849771713</v>
      </c>
      <c r="AC13">
        <f t="shared" ref="AC13:AD13" si="1">AC12</f>
        <v>1.9885682569438903</v>
      </c>
      <c r="AD13">
        <f t="shared" si="1"/>
        <v>22</v>
      </c>
      <c r="AE13">
        <f>_xlfn.T.DIST.2T(AC13,AD13)</f>
        <v>5.9329775436239358E-2</v>
      </c>
      <c r="AF13">
        <f>_xlfn.T.INV.2T(AF10,AD13)</f>
        <v>2.0738730679040258</v>
      </c>
      <c r="AG13">
        <f>(AC6-AC7)-AF13*AB13</f>
        <v>-20.599217493546483</v>
      </c>
      <c r="AH13">
        <f>(AC6-AC7)+AF13*AB13</f>
        <v>0.43255082687981528</v>
      </c>
      <c r="AI13" s="5" t="str">
        <f>IF(AE13&lt;AF10,"yes","no")</f>
        <v>no</v>
      </c>
      <c r="AJ13">
        <f>AJ12</f>
        <v>0.39033273511478711</v>
      </c>
    </row>
    <row r="14" spans="1:36" ht="16" customHeight="1" x14ac:dyDescent="0.35">
      <c r="A14" t="s">
        <v>19</v>
      </c>
      <c r="B14" s="6">
        <v>1</v>
      </c>
      <c r="F14" s="1">
        <v>12</v>
      </c>
      <c r="G14" s="1">
        <v>-21</v>
      </c>
      <c r="H14" s="1">
        <v>3</v>
      </c>
      <c r="P14">
        <f t="shared" si="0"/>
        <v>1.0999999999999999</v>
      </c>
      <c r="Q14" t="e">
        <v>#NAME?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6" customHeight="1" thickBot="1" x14ac:dyDescent="0.4">
      <c r="A15" t="s">
        <v>20</v>
      </c>
      <c r="B15" s="7">
        <f>1/SQRT(1+B$2*B$12*B14)*(1+B$7/(B$3*(1+B$2*B$12*B14)))^B$9*B$11*B14^(-3/2)*EXP(-1/(2*B14))</f>
        <v>7.2979256587509714E-2</v>
      </c>
      <c r="D15" t="s">
        <v>44</v>
      </c>
      <c r="P15">
        <f t="shared" si="0"/>
        <v>1.2</v>
      </c>
      <c r="Q15" t="e">
        <v>#NAME?</v>
      </c>
      <c r="AA15" t="s">
        <v>53</v>
      </c>
      <c r="AE15" t="s">
        <v>1</v>
      </c>
      <c r="AF15">
        <f>AF10</f>
        <v>0.05</v>
      </c>
    </row>
    <row r="16" spans="1:36" ht="16" customHeight="1" thickTop="1" x14ac:dyDescent="0.35">
      <c r="A16" s="10" t="s">
        <v>22</v>
      </c>
      <c r="B16" s="7" t="e" cm="1">
        <f t="array" aca="1" ref="B16" ca="1">INTEGRAL(B15,0)</f>
        <v>#NAME?</v>
      </c>
      <c r="D16" t="e" cm="1">
        <f t="array" aca="1" ref="D16" ca="1">FTEXT(B16)</f>
        <v>#NAME?</v>
      </c>
      <c r="P16">
        <f t="shared" si="0"/>
        <v>1.3</v>
      </c>
      <c r="Q16" t="e">
        <v>#NAME?</v>
      </c>
      <c r="AA16" s="3" t="s">
        <v>6</v>
      </c>
      <c r="AB16" s="3" t="s">
        <v>51</v>
      </c>
      <c r="AC16" s="3" t="s">
        <v>16</v>
      </c>
      <c r="AD16" s="3" t="s">
        <v>4</v>
      </c>
      <c r="AE16" s="3" t="s">
        <v>7</v>
      </c>
      <c r="AF16" s="3" t="s">
        <v>8</v>
      </c>
      <c r="AG16" s="3" t="s">
        <v>9</v>
      </c>
      <c r="AH16" s="3" t="s">
        <v>10</v>
      </c>
      <c r="AI16" s="3" t="s">
        <v>11</v>
      </c>
      <c r="AJ16" s="3" t="s">
        <v>52</v>
      </c>
    </row>
    <row r="17" spans="1:36" ht="16" customHeight="1" x14ac:dyDescent="0.35">
      <c r="A17" s="10" t="s">
        <v>23</v>
      </c>
      <c r="B17" s="7" t="e">
        <f ca="1">B10/B16</f>
        <v>#NAME?</v>
      </c>
      <c r="D17" t="e" cm="1">
        <f t="array" aca="1" ref="D17" ca="1">FTEXT(B17)</f>
        <v>#NAME?</v>
      </c>
      <c r="P17">
        <f t="shared" si="0"/>
        <v>1.4000000000000001</v>
      </c>
      <c r="Q17" t="e">
        <v>#NAME?</v>
      </c>
      <c r="AA17" t="s">
        <v>12</v>
      </c>
      <c r="AB17">
        <f>SQRT(AD6/AB6+AD7/AB7)</f>
        <v>5.070649849771713</v>
      </c>
      <c r="AC17">
        <f>(ABS(AC6-AC7-AE4))/AB17</f>
        <v>1.9885682569438903</v>
      </c>
      <c r="AD17">
        <f>(AD6/AB6+AD7/AB7)^2/((AD6/AB6)^2/(AB6-1)+(AD7/AB7)^2/(AB7-1))</f>
        <v>21.914426196447724</v>
      </c>
      <c r="AE17" t="e">
        <f ca="1">T_DIST_RT(AC17,AD17)</f>
        <v>#NAME?</v>
      </c>
      <c r="AF17" t="e">
        <f ca="1">T_INV(1-AF15,AD17)</f>
        <v>#NAME?</v>
      </c>
      <c r="AI17" s="5" t="e">
        <f ca="1">IF(AE17&lt;AF15,"yes","no")</f>
        <v>#NAME?</v>
      </c>
      <c r="AJ17">
        <f>SQRT(AC17^2/(AC17^2+AD17))</f>
        <v>0.39097781026764589</v>
      </c>
    </row>
    <row r="18" spans="1:36" ht="16" customHeight="1" x14ac:dyDescent="0.35">
      <c r="A18" s="10" t="s">
        <v>24</v>
      </c>
      <c r="B18" s="7" t="e">
        <f ca="1">1/B17</f>
        <v>#NAME?</v>
      </c>
      <c r="D18" t="e" cm="1">
        <f t="array" aca="1" ref="D18" ca="1">FTEXT(B18)</f>
        <v>#NAME?</v>
      </c>
      <c r="P18">
        <f t="shared" si="0"/>
        <v>1.5000000000000002</v>
      </c>
      <c r="Q18" t="e">
        <v>#NAME?</v>
      </c>
      <c r="AA18" t="s">
        <v>13</v>
      </c>
      <c r="AB18">
        <f>AB17</f>
        <v>5.070649849771713</v>
      </c>
      <c r="AC18">
        <f t="shared" ref="AC18:AD18" si="2">AC17</f>
        <v>1.9885682569438903</v>
      </c>
      <c r="AD18">
        <f t="shared" si="2"/>
        <v>21.914426196447724</v>
      </c>
      <c r="AE18" t="e">
        <f ca="1">T_DIST_2T(AC18,AD18)</f>
        <v>#NAME?</v>
      </c>
      <c r="AF18" t="e">
        <f ca="1">T_INV_2T(AF15,AD18)</f>
        <v>#NAME?</v>
      </c>
      <c r="AG18" t="e">
        <f ca="1">(AC6-AC7)-AF18*AB18</f>
        <v>#NAME?</v>
      </c>
      <c r="AH18" t="e">
        <f ca="1">(AC6-AC7)+AF18*AB18</f>
        <v>#NAME?</v>
      </c>
      <c r="AI18" s="5" t="e">
        <f ca="1">IF(AE18&lt;AF15,"yes","no")</f>
        <v>#NAME?</v>
      </c>
      <c r="AJ18">
        <f>AJ17</f>
        <v>0.39097781026764589</v>
      </c>
    </row>
    <row r="19" spans="1:36" ht="16" customHeight="1" x14ac:dyDescent="0.35">
      <c r="A19" s="10" t="s">
        <v>42</v>
      </c>
      <c r="B19" s="7" t="e">
        <f ca="1">B17/(1+B17)</f>
        <v>#NAME?</v>
      </c>
      <c r="D19" t="e" cm="1">
        <f t="array" aca="1" ref="D19" ca="1">FTEXT(B19)</f>
        <v>#NAME?</v>
      </c>
      <c r="P19">
        <f t="shared" si="0"/>
        <v>1.6000000000000003</v>
      </c>
      <c r="Q19" t="e">
        <v>#NAME?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6" customHeight="1" x14ac:dyDescent="0.35">
      <c r="A20" s="10" t="s">
        <v>43</v>
      </c>
      <c r="B20" s="8" t="e">
        <f ca="1">1-B19</f>
        <v>#NAME?</v>
      </c>
      <c r="D20" t="e" cm="1">
        <f t="array" aca="1" ref="D20" ca="1">FTEXT(B20)</f>
        <v>#NAME?</v>
      </c>
      <c r="P20">
        <f t="shared" si="0"/>
        <v>1.7000000000000004</v>
      </c>
      <c r="Q20" t="e">
        <v>#NAME?</v>
      </c>
    </row>
    <row r="21" spans="1:36" ht="16" customHeight="1" x14ac:dyDescent="0.35">
      <c r="P21">
        <f t="shared" si="0"/>
        <v>1.8000000000000005</v>
      </c>
      <c r="Q21" t="e">
        <v>#NAME?</v>
      </c>
    </row>
    <row r="22" spans="1:36" ht="16" customHeight="1" x14ac:dyDescent="0.35">
      <c r="A22" t="s">
        <v>20</v>
      </c>
      <c r="D22" t="e" cm="1">
        <f t="array" aca="1" ref="D22" ca="1">FTEXT(B15)</f>
        <v>#NAME?</v>
      </c>
      <c r="P22">
        <f t="shared" si="0"/>
        <v>1.9000000000000006</v>
      </c>
      <c r="Q22" t="e">
        <v>#NAME?</v>
      </c>
    </row>
    <row r="23" spans="1:36" x14ac:dyDescent="0.35">
      <c r="D23" s="9"/>
      <c r="P23">
        <f t="shared" si="0"/>
        <v>2.0000000000000004</v>
      </c>
      <c r="Q23" t="e">
        <v>#NAME?</v>
      </c>
    </row>
    <row r="24" spans="1:36" x14ac:dyDescent="0.35">
      <c r="A24" t="e" cm="1">
        <f t="array" aca="1" ref="A24" ca="1">JZS_TEST(B4,K3,L3,B5,TRUE)</f>
        <v>#NAME?</v>
      </c>
      <c r="B24" s="6"/>
      <c r="D24" t="e" cm="1">
        <f t="array" aca="1" ref="D24" ca="1">FTEXT(A24)</f>
        <v>#NAME?</v>
      </c>
      <c r="P24">
        <f t="shared" si="0"/>
        <v>2.1000000000000005</v>
      </c>
      <c r="Q24" t="e">
        <v>#NAME?</v>
      </c>
    </row>
    <row r="25" spans="1:36" x14ac:dyDescent="0.35">
      <c r="B25" s="7"/>
      <c r="P25">
        <f t="shared" si="0"/>
        <v>2.2000000000000006</v>
      </c>
      <c r="Q25" t="e">
        <v>#NAME?</v>
      </c>
    </row>
    <row r="26" spans="1:36" x14ac:dyDescent="0.35">
      <c r="B26" s="7"/>
      <c r="P26">
        <f t="shared" si="0"/>
        <v>2.3000000000000007</v>
      </c>
      <c r="Q26" t="e">
        <v>#NAME?</v>
      </c>
    </row>
    <row r="27" spans="1:36" x14ac:dyDescent="0.35">
      <c r="B27" s="8"/>
      <c r="P27">
        <f t="shared" si="0"/>
        <v>2.4000000000000008</v>
      </c>
      <c r="Q27" t="e">
        <v>#NAME?</v>
      </c>
    </row>
    <row r="28" spans="1:36" x14ac:dyDescent="0.35">
      <c r="P28">
        <f t="shared" si="0"/>
        <v>2.5000000000000009</v>
      </c>
      <c r="Q28" t="e">
        <v>#NAME?</v>
      </c>
    </row>
    <row r="29" spans="1:36" x14ac:dyDescent="0.35">
      <c r="P29">
        <f t="shared" si="0"/>
        <v>2.600000000000001</v>
      </c>
      <c r="Q29" t="e">
        <v>#NAME?</v>
      </c>
    </row>
    <row r="30" spans="1:36" x14ac:dyDescent="0.35">
      <c r="P30">
        <f t="shared" si="0"/>
        <v>2.7000000000000011</v>
      </c>
      <c r="Q30" t="e">
        <v>#NAME?</v>
      </c>
    </row>
    <row r="31" spans="1:36" x14ac:dyDescent="0.35">
      <c r="P31">
        <f t="shared" si="0"/>
        <v>2.8000000000000012</v>
      </c>
      <c r="Q31" t="e">
        <v>#NAME?</v>
      </c>
    </row>
    <row r="32" spans="1:36" x14ac:dyDescent="0.35">
      <c r="P32">
        <f t="shared" si="0"/>
        <v>2.9000000000000012</v>
      </c>
      <c r="Q32" t="e">
        <v>#NAME?</v>
      </c>
    </row>
    <row r="33" spans="16:17" x14ac:dyDescent="0.35">
      <c r="P33">
        <f t="shared" si="0"/>
        <v>3.0000000000000013</v>
      </c>
      <c r="Q33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2499-DABA-4317-A931-A7FD50E9D0FA}">
  <sheetPr codeName="Sheet12"/>
  <dimension ref="A2:O33"/>
  <sheetViews>
    <sheetView workbookViewId="0"/>
  </sheetViews>
  <sheetFormatPr defaultRowHeight="14.5" x14ac:dyDescent="0.35"/>
  <cols>
    <col min="3" max="3" width="2.54296875" customWidth="1"/>
    <col min="4" max="4" width="24.08984375" customWidth="1"/>
    <col min="5" max="5" width="2.90625" customWidth="1"/>
    <col min="6" max="7" width="6.08984375" customWidth="1"/>
    <col min="8" max="8" width="5.54296875" customWidth="1"/>
    <col min="11" max="11" width="2.36328125" customWidth="1"/>
    <col min="12" max="12" width="16.54296875" customWidth="1"/>
  </cols>
  <sheetData>
    <row r="2" spans="1:15" ht="16" customHeight="1" x14ac:dyDescent="0.35">
      <c r="A2" t="s">
        <v>14</v>
      </c>
      <c r="B2" s="6">
        <f>J3</f>
        <v>12</v>
      </c>
      <c r="D2" t="e" cm="1">
        <f t="array" aca="1" ref="D2" ca="1">FTEXT(B2)</f>
        <v>#NAME?</v>
      </c>
      <c r="F2" s="2" t="s">
        <v>30</v>
      </c>
      <c r="G2" s="2" t="s">
        <v>29</v>
      </c>
      <c r="N2" s="2" t="s">
        <v>25</v>
      </c>
      <c r="O2" s="2">
        <f>B15</f>
        <v>2.0881381859751107</v>
      </c>
    </row>
    <row r="3" spans="1:15" ht="16" customHeight="1" x14ac:dyDescent="0.35">
      <c r="A3" t="s">
        <v>16</v>
      </c>
      <c r="B3" s="7">
        <f>J6</f>
        <v>2.1155621605777717</v>
      </c>
      <c r="D3" t="e" cm="1">
        <f t="array" aca="1" ref="D3" ca="1">FTEXT(B3)</f>
        <v>#NAME?</v>
      </c>
      <c r="F3">
        <v>1</v>
      </c>
      <c r="G3">
        <v>27</v>
      </c>
      <c r="I3" t="s">
        <v>31</v>
      </c>
      <c r="J3" s="6">
        <f>COUNT(G3:G14)</f>
        <v>12</v>
      </c>
      <c r="L3" t="e" cm="1">
        <f t="array" aca="1" ref="L3" ca="1">FTEXT(J3)</f>
        <v>#NAME?</v>
      </c>
      <c r="N3">
        <v>0</v>
      </c>
      <c r="O3">
        <f t="dataTable" ref="O3:O33" dt2D="0" dtr="0" r1="B4"/>
        <v>1</v>
      </c>
    </row>
    <row r="4" spans="1:15" ht="16" customHeight="1" x14ac:dyDescent="0.35">
      <c r="A4" t="s">
        <v>25</v>
      </c>
      <c r="B4" s="8">
        <v>0.70710678118654757</v>
      </c>
      <c r="D4" t="e" cm="1">
        <f t="array" aca="1" ref="D4" ca="1">FTEXT(B4)</f>
        <v>#NAME?</v>
      </c>
      <c r="F4">
        <v>2</v>
      </c>
      <c r="G4">
        <v>15</v>
      </c>
      <c r="I4" t="s">
        <v>15</v>
      </c>
      <c r="J4" s="7">
        <f>AVERAGE(G3:G14)</f>
        <v>8.9166666666666661</v>
      </c>
      <c r="L4" t="e" cm="1">
        <f t="array" aca="1" ref="L4" ca="1">FTEXT(J4)</f>
        <v>#NAME?</v>
      </c>
      <c r="N4">
        <f>N3+0.1</f>
        <v>0.1</v>
      </c>
      <c r="O4">
        <v>1.1413294013274622</v>
      </c>
    </row>
    <row r="5" spans="1:15" ht="16" customHeight="1" x14ac:dyDescent="0.35">
      <c r="F5">
        <v>3</v>
      </c>
      <c r="G5">
        <v>-5</v>
      </c>
      <c r="I5" t="s">
        <v>32</v>
      </c>
      <c r="J5" s="7">
        <f>_xlfn.VAR.S(G3:G14)</f>
        <v>213.17424242424241</v>
      </c>
      <c r="L5" t="e" cm="1">
        <f t="array" aca="1" ref="L5" ca="1">FTEXT(J5)</f>
        <v>#NAME?</v>
      </c>
      <c r="N5">
        <f t="shared" ref="N5:N33" si="0">N4+0.1</f>
        <v>0.2</v>
      </c>
      <c r="O5">
        <v>1.4842696087822165</v>
      </c>
    </row>
    <row r="6" spans="1:15" ht="16" customHeight="1" x14ac:dyDescent="0.35">
      <c r="A6" t="s">
        <v>4</v>
      </c>
      <c r="B6" s="6">
        <f>B2-1</f>
        <v>11</v>
      </c>
      <c r="D6" t="e" cm="1">
        <f t="array" aca="1" ref="D6" ca="1">FTEXT(B6)</f>
        <v>#NAME?</v>
      </c>
      <c r="F6">
        <v>4</v>
      </c>
      <c r="G6">
        <v>7</v>
      </c>
      <c r="I6" t="s">
        <v>16</v>
      </c>
      <c r="J6" s="8">
        <f>J4*SQRT(J3/J5)</f>
        <v>2.1155621605777717</v>
      </c>
      <c r="L6" t="e" cm="1">
        <f t="array" aca="1" ref="L6" ca="1">FTEXT(J6)</f>
        <v>#NAME?</v>
      </c>
      <c r="N6">
        <f t="shared" si="0"/>
        <v>0.30000000000000004</v>
      </c>
      <c r="O6">
        <v>1.8405858856814779</v>
      </c>
    </row>
    <row r="7" spans="1:15" ht="16" customHeight="1" x14ac:dyDescent="0.35">
      <c r="A7" t="s">
        <v>39</v>
      </c>
      <c r="B7" s="7">
        <f>B3^2/B6</f>
        <v>0.40687302320622631</v>
      </c>
      <c r="D7" t="e" cm="1">
        <f t="array" aca="1" ref="D7" ca="1">FTEXT(B7)</f>
        <v>#NAME?</v>
      </c>
      <c r="F7">
        <v>5</v>
      </c>
      <c r="G7">
        <v>1</v>
      </c>
      <c r="N7">
        <f t="shared" si="0"/>
        <v>0.4</v>
      </c>
      <c r="O7">
        <v>2.0745205578000516</v>
      </c>
    </row>
    <row r="8" spans="1:15" ht="16" customHeight="1" x14ac:dyDescent="0.35">
      <c r="A8" s="9" t="s">
        <v>21</v>
      </c>
      <c r="B8" s="7">
        <f>-(B6+1)/2</f>
        <v>-6</v>
      </c>
      <c r="D8" t="e" cm="1">
        <f t="array" aca="1" ref="D8" ca="1">FTEXT(B8)</f>
        <v>#NAME?</v>
      </c>
      <c r="F8">
        <v>6</v>
      </c>
      <c r="G8">
        <v>-10</v>
      </c>
      <c r="N8">
        <f t="shared" si="0"/>
        <v>0.5</v>
      </c>
      <c r="O8">
        <v>2.1680841862716056</v>
      </c>
    </row>
    <row r="9" spans="1:15" ht="16" customHeight="1" x14ac:dyDescent="0.45">
      <c r="A9" s="10" t="s">
        <v>40</v>
      </c>
      <c r="B9" s="7">
        <f>B4^2</f>
        <v>0.50000000000000011</v>
      </c>
      <c r="D9" t="e" cm="1">
        <f t="array" aca="1" ref="D9" ca="1">FTEXT(B9)</f>
        <v>#NAME?</v>
      </c>
      <c r="F9">
        <v>7</v>
      </c>
      <c r="G9">
        <v>32</v>
      </c>
      <c r="I9" t="s">
        <v>16</v>
      </c>
      <c r="J9" s="12" t="e" cm="1">
        <f t="array" aca="1" ref="J9" ca="1">T_STAT(G3:G14)</f>
        <v>#NAME?</v>
      </c>
      <c r="L9" t="e" cm="1">
        <f t="array" aca="1" ref="L9" ca="1">FTEXT(J9)</f>
        <v>#NAME?</v>
      </c>
      <c r="N9">
        <f t="shared" si="0"/>
        <v>0.6</v>
      </c>
      <c r="O9">
        <v>2.1604193893506718</v>
      </c>
    </row>
    <row r="10" spans="1:15" ht="16" customHeight="1" x14ac:dyDescent="0.45">
      <c r="A10" s="10" t="s">
        <v>41</v>
      </c>
      <c r="B10" s="8">
        <f>1+B2*B9</f>
        <v>7.0000000000000018</v>
      </c>
      <c r="D10" t="e" cm="1">
        <f t="array" aca="1" ref="D10" ca="1">FTEXT(B10)</f>
        <v>#NAME?</v>
      </c>
      <c r="F10">
        <v>8</v>
      </c>
      <c r="G10">
        <v>-8</v>
      </c>
      <c r="N10">
        <f t="shared" si="0"/>
        <v>0.7</v>
      </c>
      <c r="O10">
        <v>2.0942022026344933</v>
      </c>
    </row>
    <row r="11" spans="1:15" ht="16" customHeight="1" x14ac:dyDescent="0.35">
      <c r="F11">
        <v>9</v>
      </c>
      <c r="G11">
        <v>20</v>
      </c>
      <c r="N11">
        <f t="shared" si="0"/>
        <v>0.79999999999999993</v>
      </c>
      <c r="O11">
        <v>1.9994067073633621</v>
      </c>
    </row>
    <row r="12" spans="1:15" ht="16" customHeight="1" x14ac:dyDescent="0.35">
      <c r="A12" s="10" t="s">
        <v>17</v>
      </c>
      <c r="B12" s="6">
        <f>(1+B7)^B8</f>
        <v>0.12896462132955186</v>
      </c>
      <c r="D12" t="e" cm="1">
        <f t="array" aca="1" ref="D12" ca="1">FTEXT(B12)</f>
        <v>#NAME?</v>
      </c>
      <c r="F12">
        <v>10</v>
      </c>
      <c r="G12">
        <v>9</v>
      </c>
      <c r="N12">
        <f t="shared" si="0"/>
        <v>0.89999999999999991</v>
      </c>
      <c r="O12">
        <v>1.8939213507436254</v>
      </c>
    </row>
    <row r="13" spans="1:15" ht="16" customHeight="1" x14ac:dyDescent="0.35">
      <c r="A13" s="10" t="s">
        <v>26</v>
      </c>
      <c r="B13" s="7">
        <f>(1+B7/B10)^B8/SQRT(B10)</f>
        <v>0.26929595043805749</v>
      </c>
      <c r="D13" t="e" cm="1">
        <f t="array" aca="1" ref="D13" ca="1">FTEXT(B13)</f>
        <v>#NAME?</v>
      </c>
      <c r="F13">
        <v>11</v>
      </c>
      <c r="G13">
        <v>24</v>
      </c>
      <c r="N13">
        <f t="shared" si="0"/>
        <v>0.99999999999999989</v>
      </c>
      <c r="O13">
        <v>1.787528082015069</v>
      </c>
    </row>
    <row r="14" spans="1:15" ht="16" customHeight="1" x14ac:dyDescent="0.35">
      <c r="A14" s="10" t="s">
        <v>27</v>
      </c>
      <c r="B14" s="7">
        <f>B12/B13</f>
        <v>0.47889550927062996</v>
      </c>
      <c r="D14" t="e" cm="1">
        <f t="array" aca="1" ref="D14" ca="1">FTEXT(B14)</f>
        <v>#NAME?</v>
      </c>
      <c r="F14" s="1">
        <v>12</v>
      </c>
      <c r="G14" s="1">
        <v>-5</v>
      </c>
      <c r="N14">
        <f t="shared" si="0"/>
        <v>1.0999999999999999</v>
      </c>
      <c r="O14">
        <v>1.6851972811676046</v>
      </c>
    </row>
    <row r="15" spans="1:15" ht="16" customHeight="1" x14ac:dyDescent="0.35">
      <c r="A15" s="10" t="s">
        <v>28</v>
      </c>
      <c r="B15" s="7">
        <f>1/B14</f>
        <v>2.0881381859751107</v>
      </c>
      <c r="D15" t="e" cm="1">
        <f t="array" aca="1" ref="D15" ca="1">FTEXT(B15)</f>
        <v>#NAME?</v>
      </c>
      <c r="N15">
        <f t="shared" si="0"/>
        <v>1.2</v>
      </c>
      <c r="O15">
        <v>1.5892003714537781</v>
      </c>
    </row>
    <row r="16" spans="1:15" x14ac:dyDescent="0.35">
      <c r="A16" s="10" t="s">
        <v>42</v>
      </c>
      <c r="B16" s="7">
        <f>B14/(1+B14)</f>
        <v>0.32381970617167832</v>
      </c>
      <c r="D16" t="e" cm="1">
        <f t="array" aca="1" ref="D16" ca="1">FTEXT(B16)</f>
        <v>#NAME?</v>
      </c>
      <c r="N16">
        <f t="shared" si="0"/>
        <v>1.3</v>
      </c>
      <c r="O16">
        <v>1.5003470288540435</v>
      </c>
    </row>
    <row r="17" spans="1:15" x14ac:dyDescent="0.35">
      <c r="A17" s="10" t="s">
        <v>43</v>
      </c>
      <c r="B17" s="8">
        <f>1-B16</f>
        <v>0.67618029382832168</v>
      </c>
      <c r="D17" t="e" cm="1">
        <f t="array" aca="1" ref="D17" ca="1">FTEXT(B17)</f>
        <v>#NAME?</v>
      </c>
      <c r="N17">
        <f t="shared" si="0"/>
        <v>1.4000000000000001</v>
      </c>
      <c r="O17">
        <v>1.4186823524477157</v>
      </c>
    </row>
    <row r="18" spans="1:15" x14ac:dyDescent="0.35">
      <c r="N18">
        <f t="shared" si="0"/>
        <v>1.5000000000000002</v>
      </c>
      <c r="O18">
        <v>1.3438723084230337</v>
      </c>
    </row>
    <row r="19" spans="1:15" x14ac:dyDescent="0.35">
      <c r="A19" t="e" cm="1">
        <f t="array" aca="1" ref="A19" ca="1">BayesT_TEST(B3,B2,0,B4,TRUE)</f>
        <v>#NAME?</v>
      </c>
      <c r="B19" s="6"/>
      <c r="D19" t="e" cm="1">
        <f t="array" aca="1" ref="D19" ca="1">FTEXT(A19)</f>
        <v>#NAME?</v>
      </c>
      <c r="N19">
        <f t="shared" si="0"/>
        <v>1.6000000000000003</v>
      </c>
      <c r="O19">
        <v>1.2754139253665451</v>
      </c>
    </row>
    <row r="20" spans="1:15" x14ac:dyDescent="0.35">
      <c r="B20" s="7"/>
      <c r="N20">
        <f t="shared" si="0"/>
        <v>1.7000000000000004</v>
      </c>
      <c r="O20">
        <v>1.212747966828166</v>
      </c>
    </row>
    <row r="21" spans="1:15" x14ac:dyDescent="0.35">
      <c r="B21" s="7"/>
      <c r="N21">
        <f t="shared" si="0"/>
        <v>1.8000000000000005</v>
      </c>
      <c r="O21">
        <v>1.1553175679291847</v>
      </c>
    </row>
    <row r="22" spans="1:15" x14ac:dyDescent="0.35">
      <c r="B22" s="8"/>
      <c r="N22">
        <f t="shared" si="0"/>
        <v>1.9000000000000006</v>
      </c>
      <c r="O22">
        <v>1.1025970545727752</v>
      </c>
    </row>
    <row r="23" spans="1:15" x14ac:dyDescent="0.35">
      <c r="N23">
        <f t="shared" si="0"/>
        <v>2.0000000000000004</v>
      </c>
      <c r="O23">
        <v>1.0541044436520703</v>
      </c>
    </row>
    <row r="24" spans="1:15" x14ac:dyDescent="0.35">
      <c r="N24">
        <f t="shared" si="0"/>
        <v>2.1000000000000005</v>
      </c>
      <c r="O24">
        <v>1.0094051630504906</v>
      </c>
    </row>
    <row r="25" spans="1:15" x14ac:dyDescent="0.35">
      <c r="N25">
        <f t="shared" si="0"/>
        <v>2.2000000000000006</v>
      </c>
      <c r="O25">
        <v>0.96811120425732911</v>
      </c>
    </row>
    <row r="26" spans="1:15" x14ac:dyDescent="0.35">
      <c r="N26">
        <f t="shared" si="0"/>
        <v>2.3000000000000007</v>
      </c>
      <c r="O26">
        <v>0.92987805421503877</v>
      </c>
    </row>
    <row r="27" spans="1:15" x14ac:dyDescent="0.35">
      <c r="N27">
        <f t="shared" si="0"/>
        <v>2.4000000000000008</v>
      </c>
      <c r="O27">
        <v>0.89440070070127464</v>
      </c>
    </row>
    <row r="28" spans="1:15" x14ac:dyDescent="0.35">
      <c r="N28">
        <f t="shared" si="0"/>
        <v>2.5000000000000009</v>
      </c>
      <c r="O28">
        <v>0.86140941037545515</v>
      </c>
    </row>
    <row r="29" spans="1:15" x14ac:dyDescent="0.35">
      <c r="N29">
        <f t="shared" si="0"/>
        <v>2.600000000000001</v>
      </c>
      <c r="O29">
        <v>0.83066564210019622</v>
      </c>
    </row>
    <row r="30" spans="1:15" x14ac:dyDescent="0.35">
      <c r="N30">
        <f t="shared" si="0"/>
        <v>2.7000000000000011</v>
      </c>
      <c r="O30">
        <v>0.80195826889794575</v>
      </c>
    </row>
    <row r="31" spans="1:15" x14ac:dyDescent="0.35">
      <c r="N31">
        <f t="shared" si="0"/>
        <v>2.8000000000000012</v>
      </c>
      <c r="O31">
        <v>0.77510017686848254</v>
      </c>
    </row>
    <row r="32" spans="1:15" x14ac:dyDescent="0.35">
      <c r="N32">
        <f t="shared" si="0"/>
        <v>2.9000000000000012</v>
      </c>
      <c r="O32">
        <v>0.74992525258819753</v>
      </c>
    </row>
    <row r="33" spans="14:15" x14ac:dyDescent="0.35">
      <c r="N33">
        <f t="shared" si="0"/>
        <v>3.0000000000000013</v>
      </c>
      <c r="O33">
        <v>0.72628574125939938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C7BF-3039-4A34-B9EB-3352879EEBF5}">
  <sheetPr codeName="Sheet13"/>
  <dimension ref="A2:L22"/>
  <sheetViews>
    <sheetView workbookViewId="0"/>
  </sheetViews>
  <sheetFormatPr defaultRowHeight="16" customHeight="1" x14ac:dyDescent="0.35"/>
  <cols>
    <col min="3" max="3" width="3" customWidth="1"/>
    <col min="4" max="4" width="24.08984375" customWidth="1"/>
    <col min="5" max="5" width="4.1796875" customWidth="1"/>
    <col min="10" max="10" width="4.7265625" customWidth="1"/>
  </cols>
  <sheetData>
    <row r="2" spans="1:12" ht="16" customHeight="1" x14ac:dyDescent="0.35">
      <c r="A2" t="s">
        <v>14</v>
      </c>
      <c r="B2" s="6">
        <f>L3</f>
        <v>12</v>
      </c>
      <c r="D2" t="e" cm="1">
        <f t="array" aca="1" ref="D2" ca="1">FTEXT(B2)</f>
        <v>#NAME?</v>
      </c>
      <c r="F2" s="2" t="s">
        <v>30</v>
      </c>
      <c r="G2" s="2" t="s">
        <v>33</v>
      </c>
      <c r="H2" s="2" t="s">
        <v>34</v>
      </c>
      <c r="I2" s="2" t="s">
        <v>35</v>
      </c>
    </row>
    <row r="3" spans="1:12" ht="16" customHeight="1" x14ac:dyDescent="0.35">
      <c r="A3" t="s">
        <v>16</v>
      </c>
      <c r="B3" s="7">
        <f>L6</f>
        <v>2.1155621605777717</v>
      </c>
      <c r="D3" t="e" cm="1">
        <f t="array" aca="1" ref="D3" ca="1">FTEXT(B3)</f>
        <v>#NAME?</v>
      </c>
      <c r="F3">
        <v>1</v>
      </c>
      <c r="G3">
        <v>9</v>
      </c>
      <c r="H3">
        <v>36</v>
      </c>
      <c r="I3">
        <f>H3-G3</f>
        <v>27</v>
      </c>
      <c r="K3" t="s">
        <v>31</v>
      </c>
      <c r="L3" s="6">
        <f>COUNT(I3:I14)</f>
        <v>12</v>
      </c>
    </row>
    <row r="4" spans="1:12" ht="16" customHeight="1" x14ac:dyDescent="0.35">
      <c r="A4" t="s">
        <v>25</v>
      </c>
      <c r="B4" s="8">
        <f>SQRT(2)/2</f>
        <v>0.70710678118654757</v>
      </c>
      <c r="D4" t="e" cm="1">
        <f t="array" aca="1" ref="D4" ca="1">FTEXT(B4)</f>
        <v>#NAME?</v>
      </c>
      <c r="F4">
        <v>2</v>
      </c>
      <c r="G4">
        <v>6</v>
      </c>
      <c r="H4">
        <v>21</v>
      </c>
      <c r="I4">
        <f t="shared" ref="I4:I14" si="0">H4-G4</f>
        <v>15</v>
      </c>
      <c r="K4" t="s">
        <v>15</v>
      </c>
      <c r="L4" s="7">
        <f>AVERAGE(I3:I14)</f>
        <v>8.9166666666666661</v>
      </c>
    </row>
    <row r="5" spans="1:12" ht="16" customHeight="1" x14ac:dyDescent="0.35">
      <c r="F5">
        <v>3</v>
      </c>
      <c r="G5">
        <v>3</v>
      </c>
      <c r="H5">
        <v>-2</v>
      </c>
      <c r="I5">
        <f t="shared" si="0"/>
        <v>-5</v>
      </c>
      <c r="K5" t="s">
        <v>32</v>
      </c>
      <c r="L5" s="7">
        <f>_xlfn.VAR.S(I3:I14)</f>
        <v>213.17424242424241</v>
      </c>
    </row>
    <row r="6" spans="1:12" ht="16" customHeight="1" x14ac:dyDescent="0.35">
      <c r="A6" t="s">
        <v>4</v>
      </c>
      <c r="B6" s="6">
        <f>B2-1</f>
        <v>11</v>
      </c>
      <c r="D6" t="e" cm="1">
        <f t="array" aca="1" ref="D6" ca="1">FTEXT(B6)</f>
        <v>#NAME?</v>
      </c>
      <c r="F6">
        <v>4</v>
      </c>
      <c r="G6">
        <v>-3</v>
      </c>
      <c r="H6">
        <v>4</v>
      </c>
      <c r="I6">
        <f t="shared" si="0"/>
        <v>7</v>
      </c>
      <c r="K6" t="s">
        <v>16</v>
      </c>
      <c r="L6" s="8">
        <f>L4*SQRT(L3/L5)</f>
        <v>2.1155621605777717</v>
      </c>
    </row>
    <row r="7" spans="1:12" ht="16" customHeight="1" x14ac:dyDescent="0.35">
      <c r="A7" t="s">
        <v>39</v>
      </c>
      <c r="B7" s="7">
        <f>B3^2/B6</f>
        <v>0.40687302320622631</v>
      </c>
      <c r="D7" t="e" cm="1">
        <f t="array" aca="1" ref="D7" ca="1">FTEXT(B7)</f>
        <v>#NAME?</v>
      </c>
      <c r="F7">
        <v>5</v>
      </c>
      <c r="G7">
        <v>3</v>
      </c>
      <c r="H7">
        <v>4</v>
      </c>
      <c r="I7">
        <f t="shared" si="0"/>
        <v>1</v>
      </c>
    </row>
    <row r="8" spans="1:12" ht="16" customHeight="1" x14ac:dyDescent="0.35">
      <c r="A8" s="9" t="s">
        <v>21</v>
      </c>
      <c r="B8" s="7">
        <f>-(B6+1)/2</f>
        <v>-6</v>
      </c>
      <c r="D8" t="e" cm="1">
        <f t="array" aca="1" ref="D8" ca="1">FTEXT(B8)</f>
        <v>#NAME?</v>
      </c>
      <c r="F8">
        <v>6</v>
      </c>
      <c r="G8">
        <v>1</v>
      </c>
      <c r="H8">
        <v>-9</v>
      </c>
      <c r="I8">
        <f t="shared" si="0"/>
        <v>-10</v>
      </c>
    </row>
    <row r="9" spans="1:12" ht="16" customHeight="1" x14ac:dyDescent="0.45">
      <c r="A9" s="10" t="s">
        <v>40</v>
      </c>
      <c r="B9" s="7">
        <f>B4^2</f>
        <v>0.50000000000000011</v>
      </c>
      <c r="D9" t="e" cm="1">
        <f t="array" aca="1" ref="D9" ca="1">FTEXT(B9)</f>
        <v>#NAME?</v>
      </c>
      <c r="F9">
        <v>7</v>
      </c>
      <c r="G9">
        <v>12</v>
      </c>
      <c r="H9">
        <v>44</v>
      </c>
      <c r="I9">
        <f t="shared" si="0"/>
        <v>32</v>
      </c>
    </row>
    <row r="10" spans="1:12" ht="16" customHeight="1" x14ac:dyDescent="0.45">
      <c r="A10" s="10" t="s">
        <v>41</v>
      </c>
      <c r="B10" s="8">
        <f>1+B2*B9</f>
        <v>7.0000000000000018</v>
      </c>
      <c r="D10" t="e" cm="1">
        <f t="array" aca="1" ref="D10" ca="1">FTEXT(B10)</f>
        <v>#NAME?</v>
      </c>
      <c r="F10">
        <v>8</v>
      </c>
      <c r="G10">
        <v>11</v>
      </c>
      <c r="H10">
        <v>3</v>
      </c>
      <c r="I10">
        <f t="shared" si="0"/>
        <v>-8</v>
      </c>
    </row>
    <row r="11" spans="1:12" ht="16" customHeight="1" x14ac:dyDescent="0.35">
      <c r="F11">
        <v>9</v>
      </c>
      <c r="G11">
        <v>4</v>
      </c>
      <c r="H11">
        <v>24</v>
      </c>
      <c r="I11">
        <f t="shared" si="0"/>
        <v>20</v>
      </c>
    </row>
    <row r="12" spans="1:12" ht="16" customHeight="1" x14ac:dyDescent="0.35">
      <c r="A12" s="10" t="s">
        <v>17</v>
      </c>
      <c r="B12" s="6">
        <f>(1+B7)^B8</f>
        <v>0.12896462132955186</v>
      </c>
      <c r="D12" t="e" cm="1">
        <f t="array" aca="1" ref="D12" ca="1">FTEXT(B12)</f>
        <v>#NAME?</v>
      </c>
      <c r="F12">
        <v>10</v>
      </c>
      <c r="G12">
        <v>-6</v>
      </c>
      <c r="H12">
        <v>3</v>
      </c>
      <c r="I12">
        <f t="shared" si="0"/>
        <v>9</v>
      </c>
    </row>
    <row r="13" spans="1:12" ht="16" customHeight="1" x14ac:dyDescent="0.35">
      <c r="A13" s="10" t="s">
        <v>26</v>
      </c>
      <c r="B13" s="7">
        <f>(1+B7/B10)^B8/SQRT(B10)</f>
        <v>0.26929595043805749</v>
      </c>
      <c r="D13" t="e" cm="1">
        <f t="array" aca="1" ref="D13" ca="1">FTEXT(B13)</f>
        <v>#NAME?</v>
      </c>
      <c r="F13">
        <v>11</v>
      </c>
      <c r="G13">
        <v>4</v>
      </c>
      <c r="H13">
        <v>28</v>
      </c>
      <c r="I13">
        <f t="shared" si="0"/>
        <v>24</v>
      </c>
    </row>
    <row r="14" spans="1:12" ht="16" customHeight="1" x14ac:dyDescent="0.35">
      <c r="A14" s="10" t="s">
        <v>27</v>
      </c>
      <c r="B14" s="7">
        <f>B12/B13</f>
        <v>0.47889550927062996</v>
      </c>
      <c r="D14" t="e" cm="1">
        <f t="array" aca="1" ref="D14" ca="1">FTEXT(B14)</f>
        <v>#NAME?</v>
      </c>
      <c r="F14" s="1">
        <v>12</v>
      </c>
      <c r="G14" s="1">
        <v>8</v>
      </c>
      <c r="H14" s="1">
        <v>3</v>
      </c>
      <c r="I14" s="1">
        <f t="shared" si="0"/>
        <v>-5</v>
      </c>
    </row>
    <row r="15" spans="1:12" ht="16" customHeight="1" x14ac:dyDescent="0.35">
      <c r="A15" s="10" t="s">
        <v>28</v>
      </c>
      <c r="B15" s="7">
        <f>1/B14</f>
        <v>2.0881381859751107</v>
      </c>
      <c r="D15" t="e" cm="1">
        <f t="array" aca="1" ref="D15" ca="1">FTEXT(B15)</f>
        <v>#NAME?</v>
      </c>
    </row>
    <row r="16" spans="1:12" ht="16" customHeight="1" x14ac:dyDescent="0.35">
      <c r="A16" s="10" t="s">
        <v>42</v>
      </c>
      <c r="B16" s="7">
        <f>B14/(1+B14)</f>
        <v>0.32381970617167832</v>
      </c>
      <c r="D16" t="e" cm="1">
        <f t="array" aca="1" ref="D16" ca="1">FTEXT(B16)</f>
        <v>#NAME?</v>
      </c>
    </row>
    <row r="17" spans="1:4" ht="16" customHeight="1" x14ac:dyDescent="0.35">
      <c r="A17" s="10" t="s">
        <v>43</v>
      </c>
      <c r="B17" s="8">
        <f>1-B16</f>
        <v>0.67618029382832168</v>
      </c>
      <c r="D17" t="e" cm="1">
        <f t="array" aca="1" ref="D17" ca="1">FTEXT(B17)</f>
        <v>#NAME?</v>
      </c>
    </row>
    <row r="18" spans="1:4" ht="16" customHeight="1" x14ac:dyDescent="0.35">
      <c r="A18" s="10"/>
    </row>
    <row r="19" spans="1:4" ht="16" customHeight="1" x14ac:dyDescent="0.35">
      <c r="A19" t="e" cm="1">
        <f t="array" aca="1" ref="A19" ca="1">BayesT_TEST(B3,B2,0,B4,TRUE)</f>
        <v>#NAME?</v>
      </c>
      <c r="B19" s="6"/>
      <c r="D19" t="e" cm="1">
        <f t="array" aca="1" ref="D19" ca="1">FTEXT(A19)</f>
        <v>#NAME?</v>
      </c>
    </row>
    <row r="20" spans="1:4" ht="16" customHeight="1" x14ac:dyDescent="0.35">
      <c r="B20" s="7"/>
    </row>
    <row r="21" spans="1:4" ht="16" customHeight="1" x14ac:dyDescent="0.35">
      <c r="B21" s="7"/>
    </row>
    <row r="22" spans="1:4" ht="16" customHeight="1" x14ac:dyDescent="0.35">
      <c r="B22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8625-CDFD-47F0-9DD4-D713748C16E0}">
  <sheetPr codeName="Sheet14"/>
  <dimension ref="A2:Q33"/>
  <sheetViews>
    <sheetView workbookViewId="0"/>
  </sheetViews>
  <sheetFormatPr defaultRowHeight="16" customHeight="1" x14ac:dyDescent="0.35"/>
  <cols>
    <col min="3" max="3" width="3" customWidth="1"/>
    <col min="4" max="4" width="24.08984375" customWidth="1"/>
    <col min="5" max="5" width="3.1796875" customWidth="1"/>
    <col min="6" max="8" width="6.81640625" customWidth="1"/>
    <col min="9" max="9" width="4.1796875" customWidth="1"/>
    <col min="14" max="14" width="5.453125" customWidth="1"/>
    <col min="16" max="16" width="6.453125" customWidth="1"/>
  </cols>
  <sheetData>
    <row r="2" spans="1:17" ht="16" customHeight="1" x14ac:dyDescent="0.35">
      <c r="A2" t="s">
        <v>14</v>
      </c>
      <c r="B2" s="6">
        <f>M3</f>
        <v>6</v>
      </c>
      <c r="D2" t="e" cm="1">
        <f t="array" aca="1" ref="D2" ca="1">FTEXT(B2)</f>
        <v>#NAME?</v>
      </c>
      <c r="F2" s="2" t="s">
        <v>30</v>
      </c>
      <c r="G2" s="2" t="s">
        <v>33</v>
      </c>
      <c r="H2" s="2" t="s">
        <v>34</v>
      </c>
      <c r="K2" s="2" t="s">
        <v>33</v>
      </c>
      <c r="L2" s="2" t="s">
        <v>34</v>
      </c>
      <c r="M2" s="2" t="s">
        <v>36</v>
      </c>
      <c r="N2" s="2" t="s">
        <v>37</v>
      </c>
      <c r="P2" s="2" t="s">
        <v>25</v>
      </c>
      <c r="Q2" s="2">
        <f>B15</f>
        <v>2.0183799383337622</v>
      </c>
    </row>
    <row r="3" spans="1:17" ht="16" customHeight="1" x14ac:dyDescent="0.35">
      <c r="A3" t="s">
        <v>16</v>
      </c>
      <c r="B3" s="7">
        <f>M6</f>
        <v>1.9885682569438903</v>
      </c>
      <c r="D3" t="e" cm="1">
        <f t="array" aca="1" ref="D3" ca="1">FTEXT(B3)</f>
        <v>#NAME?</v>
      </c>
      <c r="F3">
        <v>1</v>
      </c>
      <c r="G3">
        <v>23</v>
      </c>
      <c r="H3">
        <v>32</v>
      </c>
      <c r="J3" t="s">
        <v>31</v>
      </c>
      <c r="K3">
        <f>COUNT(G3:G14)</f>
        <v>12</v>
      </c>
      <c r="L3">
        <f>COUNT(H3:H14)</f>
        <v>12</v>
      </c>
      <c r="M3">
        <f>K3*L3/(K3+L3)</f>
        <v>6</v>
      </c>
      <c r="N3">
        <f>K3+L3-2</f>
        <v>22</v>
      </c>
      <c r="P3">
        <v>0</v>
      </c>
      <c r="Q3">
        <f t="dataTable" ref="Q3:Q33" dt2D="0" dtr="0" r1="B4"/>
        <v>1</v>
      </c>
    </row>
    <row r="4" spans="1:17" ht="16" customHeight="1" x14ac:dyDescent="0.35">
      <c r="A4" t="s">
        <v>25</v>
      </c>
      <c r="B4" s="8">
        <f>SQRT(2)/2</f>
        <v>0.70710678118654757</v>
      </c>
      <c r="D4" t="e" cm="1">
        <f t="array" aca="1" ref="D4" ca="1">FTEXT(B4)</f>
        <v>#NAME?</v>
      </c>
      <c r="F4">
        <v>2</v>
      </c>
      <c r="G4">
        <v>6</v>
      </c>
      <c r="H4">
        <v>21</v>
      </c>
      <c r="J4" t="s">
        <v>15</v>
      </c>
      <c r="K4">
        <f>AVERAGE(G3:G14)</f>
        <v>3.4166666666666665</v>
      </c>
      <c r="L4">
        <f>AVERAGE(H3:H14)</f>
        <v>13.5</v>
      </c>
      <c r="M4">
        <f>L4-K4</f>
        <v>10.083333333333334</v>
      </c>
      <c r="P4">
        <f>P3+0.1</f>
        <v>0.1</v>
      </c>
      <c r="Q4">
        <v>1.0730157959253432</v>
      </c>
    </row>
    <row r="5" spans="1:17" ht="16" customHeight="1" x14ac:dyDescent="0.35">
      <c r="F5">
        <v>3</v>
      </c>
      <c r="G5">
        <v>3</v>
      </c>
      <c r="H5">
        <v>11</v>
      </c>
      <c r="J5" t="s">
        <v>32</v>
      </c>
      <c r="K5">
        <f>_xlfn.VAR.S(G3:G14)</f>
        <v>144.62878787878788</v>
      </c>
      <c r="L5">
        <f>_xlfn.VAR.S(H3:H14)</f>
        <v>163.90909090909091</v>
      </c>
      <c r="M5">
        <f>((K3-1)*K5+(L3-1)*L5)/N3</f>
        <v>154.26893939393938</v>
      </c>
      <c r="P5">
        <f t="shared" ref="P5:P33" si="0">P4+0.1</f>
        <v>0.2</v>
      </c>
      <c r="Q5">
        <v>1.2670205366005203</v>
      </c>
    </row>
    <row r="6" spans="1:17" ht="16" customHeight="1" x14ac:dyDescent="0.35">
      <c r="A6" t="s">
        <v>4</v>
      </c>
      <c r="B6" s="6">
        <f>N3</f>
        <v>22</v>
      </c>
      <c r="D6" t="e" cm="1">
        <f t="array" aca="1" ref="D6" ca="1">FTEXT(B6)</f>
        <v>#NAME?</v>
      </c>
      <c r="F6">
        <v>4</v>
      </c>
      <c r="G6">
        <v>-9</v>
      </c>
      <c r="H6">
        <v>8</v>
      </c>
      <c r="J6" t="s">
        <v>16</v>
      </c>
      <c r="K6" s="1"/>
      <c r="L6" s="1"/>
      <c r="M6" s="1">
        <f>M4*SQRT(M3/M5)</f>
        <v>1.9885682569438903</v>
      </c>
      <c r="N6" s="1"/>
      <c r="P6">
        <f t="shared" si="0"/>
        <v>0.30000000000000004</v>
      </c>
      <c r="Q6">
        <v>1.515150564737263</v>
      </c>
    </row>
    <row r="7" spans="1:17" ht="16" customHeight="1" x14ac:dyDescent="0.35">
      <c r="A7" t="s">
        <v>39</v>
      </c>
      <c r="B7" s="7">
        <f>B3^2/B6</f>
        <v>0.17974562329658464</v>
      </c>
      <c r="D7" t="e" cm="1">
        <f t="array" aca="1" ref="D7" ca="1">FTEXT(B7)</f>
        <v>#NAME?</v>
      </c>
      <c r="F7">
        <v>5</v>
      </c>
      <c r="G7">
        <v>3</v>
      </c>
      <c r="H7">
        <v>4</v>
      </c>
      <c r="P7">
        <f t="shared" si="0"/>
        <v>0.4</v>
      </c>
      <c r="Q7">
        <v>1.7426830544268104</v>
      </c>
    </row>
    <row r="8" spans="1:17" ht="16" customHeight="1" x14ac:dyDescent="0.35">
      <c r="A8" s="9" t="s">
        <v>21</v>
      </c>
      <c r="B8" s="7">
        <f>-(B6+1)/2</f>
        <v>-11.5</v>
      </c>
      <c r="D8" t="e" cm="1">
        <f t="array" aca="1" ref="D8" ca="1">FTEXT(B8)</f>
        <v>#NAME?</v>
      </c>
      <c r="F8">
        <v>6</v>
      </c>
      <c r="G8">
        <v>1</v>
      </c>
      <c r="H8">
        <v>-9</v>
      </c>
      <c r="P8">
        <f t="shared" si="0"/>
        <v>0.5</v>
      </c>
      <c r="Q8">
        <v>1.9047165169083915</v>
      </c>
    </row>
    <row r="9" spans="1:17" ht="16" customHeight="1" x14ac:dyDescent="0.45">
      <c r="A9" s="10" t="s">
        <v>40</v>
      </c>
      <c r="B9" s="7">
        <f>B4^2</f>
        <v>0.50000000000000011</v>
      </c>
      <c r="D9" t="e" cm="1">
        <f t="array" aca="1" ref="D9" ca="1">FTEXT(B9)</f>
        <v>#NAME?</v>
      </c>
      <c r="F9">
        <v>7</v>
      </c>
      <c r="G9">
        <v>19</v>
      </c>
      <c r="H9">
        <v>28</v>
      </c>
      <c r="P9">
        <f t="shared" si="0"/>
        <v>0.6</v>
      </c>
      <c r="Q9">
        <v>1.9926005302783933</v>
      </c>
    </row>
    <row r="10" spans="1:17" ht="16" customHeight="1" x14ac:dyDescent="0.45">
      <c r="A10" s="10" t="s">
        <v>41</v>
      </c>
      <c r="B10" s="8">
        <f>1+B2*B9</f>
        <v>4.0000000000000009</v>
      </c>
      <c r="D10" t="e" cm="1">
        <f t="array" aca="1" ref="D10" ca="1">FTEXT(B10)</f>
        <v>#NAME?</v>
      </c>
      <c r="F10">
        <v>8</v>
      </c>
      <c r="G10">
        <v>14</v>
      </c>
      <c r="H10">
        <v>3</v>
      </c>
      <c r="P10">
        <f t="shared" si="0"/>
        <v>0.7</v>
      </c>
      <c r="Q10">
        <v>2.0184367223710566</v>
      </c>
    </row>
    <row r="11" spans="1:17" ht="16" customHeight="1" x14ac:dyDescent="0.35">
      <c r="F11">
        <v>9</v>
      </c>
      <c r="G11">
        <v>4</v>
      </c>
      <c r="H11">
        <v>24</v>
      </c>
      <c r="P11">
        <f t="shared" si="0"/>
        <v>0.79999999999999993</v>
      </c>
      <c r="Q11">
        <v>1.9999798808055906</v>
      </c>
    </row>
    <row r="12" spans="1:17" ht="16" customHeight="1" x14ac:dyDescent="0.35">
      <c r="A12" s="10" t="s">
        <v>17</v>
      </c>
      <c r="B12" s="6">
        <f>(1+B7)^B8</f>
        <v>0.14942858684412777</v>
      </c>
      <c r="D12" t="e" cm="1">
        <f t="array" aca="1" ref="D12" ca="1">FTEXT(B12)</f>
        <v>#NAME?</v>
      </c>
      <c r="F12">
        <v>10</v>
      </c>
      <c r="G12">
        <v>-6</v>
      </c>
      <c r="H12">
        <v>9</v>
      </c>
      <c r="P12">
        <f t="shared" si="0"/>
        <v>0.89999999999999991</v>
      </c>
      <c r="Q12">
        <v>1.9531052053763138</v>
      </c>
    </row>
    <row r="13" spans="1:17" ht="16" customHeight="1" x14ac:dyDescent="0.35">
      <c r="A13" s="10" t="s">
        <v>26</v>
      </c>
      <c r="B13" s="7">
        <f>(1+B7/B10)^B8/SQRT(B10)</f>
        <v>0.30160366189975185</v>
      </c>
      <c r="D13" t="e" cm="1">
        <f t="array" aca="1" ref="D13" ca="1">FTEXT(B13)</f>
        <v>#NAME?</v>
      </c>
      <c r="F13">
        <v>11</v>
      </c>
      <c r="G13">
        <v>4</v>
      </c>
      <c r="H13">
        <v>28</v>
      </c>
      <c r="P13">
        <f t="shared" si="0"/>
        <v>0.99999999999999989</v>
      </c>
      <c r="Q13">
        <v>1.889690104493396</v>
      </c>
    </row>
    <row r="14" spans="1:17" ht="16" customHeight="1" x14ac:dyDescent="0.35">
      <c r="A14" s="10" t="s">
        <v>27</v>
      </c>
      <c r="B14" s="7">
        <f>B12/B13</f>
        <v>0.49544685864522231</v>
      </c>
      <c r="D14" t="e" cm="1">
        <f t="array" aca="1" ref="D14" ca="1">FTEXT(B14)</f>
        <v>#NAME?</v>
      </c>
      <c r="F14" s="1">
        <v>12</v>
      </c>
      <c r="G14" s="1">
        <v>-21</v>
      </c>
      <c r="H14" s="1">
        <v>3</v>
      </c>
      <c r="P14">
        <f t="shared" si="0"/>
        <v>1.0999999999999999</v>
      </c>
      <c r="Q14">
        <v>1.8178549419618597</v>
      </c>
    </row>
    <row r="15" spans="1:17" ht="16" customHeight="1" x14ac:dyDescent="0.35">
      <c r="A15" s="10" t="s">
        <v>28</v>
      </c>
      <c r="B15" s="7">
        <f>1/B14</f>
        <v>2.0183799383337622</v>
      </c>
      <c r="D15" t="e" cm="1">
        <f t="array" aca="1" ref="D15" ca="1">FTEXT(B15)</f>
        <v>#NAME?</v>
      </c>
      <c r="P15">
        <f t="shared" si="0"/>
        <v>1.2</v>
      </c>
      <c r="Q15">
        <v>1.7428537693550523</v>
      </c>
    </row>
    <row r="16" spans="1:17" ht="16" customHeight="1" x14ac:dyDescent="0.35">
      <c r="A16" s="10" t="s">
        <v>42</v>
      </c>
      <c r="B16" s="7">
        <f>B14/(1+B14)</f>
        <v>0.33130355370438569</v>
      </c>
      <c r="D16" t="e" cm="1">
        <f t="array" aca="1" ref="D16" ca="1">FTEXT(B16)</f>
        <v>#NAME?</v>
      </c>
      <c r="P16">
        <f t="shared" si="0"/>
        <v>1.3</v>
      </c>
      <c r="Q16">
        <v>1.6679450292244715</v>
      </c>
    </row>
    <row r="17" spans="1:17" ht="16" customHeight="1" x14ac:dyDescent="0.35">
      <c r="A17" s="10" t="s">
        <v>43</v>
      </c>
      <c r="B17" s="8">
        <f>1-B16</f>
        <v>0.66869644629561431</v>
      </c>
      <c r="D17" t="e" cm="1">
        <f t="array" aca="1" ref="D17" ca="1">FTEXT(B17)</f>
        <v>#NAME?</v>
      </c>
      <c r="P17">
        <f t="shared" si="0"/>
        <v>1.4000000000000001</v>
      </c>
      <c r="Q17">
        <v>1.5950626016629972</v>
      </c>
    </row>
    <row r="18" spans="1:17" ht="16" customHeight="1" x14ac:dyDescent="0.35">
      <c r="P18">
        <f t="shared" si="0"/>
        <v>1.5000000000000002</v>
      </c>
      <c r="Q18">
        <v>1.5252858457448233</v>
      </c>
    </row>
    <row r="19" spans="1:17" ht="16" customHeight="1" x14ac:dyDescent="0.35">
      <c r="A19" t="e" cm="1">
        <f t="array" aca="1" ref="A19" ca="1">BayesT_TEST(B3,K3,L3,B4,TRUE)</f>
        <v>#NAME?</v>
      </c>
      <c r="B19" s="6"/>
      <c r="D19" t="e" cm="1">
        <f t="array" aca="1" ref="D19" ca="1">FTEXT(A19)</f>
        <v>#NAME?</v>
      </c>
      <c r="P19">
        <f t="shared" si="0"/>
        <v>1.6000000000000003</v>
      </c>
      <c r="Q19">
        <v>1.4591539161793883</v>
      </c>
    </row>
    <row r="20" spans="1:17" ht="16" customHeight="1" x14ac:dyDescent="0.35">
      <c r="B20" s="7"/>
      <c r="P20">
        <f t="shared" si="0"/>
        <v>1.7000000000000004</v>
      </c>
      <c r="Q20">
        <v>1.39687086094638</v>
      </c>
    </row>
    <row r="21" spans="1:17" ht="16" customHeight="1" x14ac:dyDescent="0.35">
      <c r="B21" s="7"/>
      <c r="P21">
        <f t="shared" si="0"/>
        <v>1.8000000000000005</v>
      </c>
      <c r="Q21">
        <v>1.3384376015759529</v>
      </c>
    </row>
    <row r="22" spans="1:17" ht="16" customHeight="1" x14ac:dyDescent="0.35">
      <c r="B22" s="8"/>
      <c r="P22">
        <f t="shared" si="0"/>
        <v>1.9000000000000006</v>
      </c>
      <c r="Q22">
        <v>1.2837360901034953</v>
      </c>
    </row>
    <row r="23" spans="1:17" ht="16" customHeight="1" x14ac:dyDescent="0.35">
      <c r="P23">
        <f t="shared" si="0"/>
        <v>2.0000000000000004</v>
      </c>
      <c r="Q23">
        <v>1.2325825496684866</v>
      </c>
    </row>
    <row r="24" spans="1:17" ht="16" customHeight="1" x14ac:dyDescent="0.35">
      <c r="P24">
        <f t="shared" si="0"/>
        <v>2.1000000000000005</v>
      </c>
      <c r="Q24">
        <v>1.184760843084351</v>
      </c>
    </row>
    <row r="25" spans="1:17" ht="16" customHeight="1" x14ac:dyDescent="0.35">
      <c r="P25">
        <f t="shared" si="0"/>
        <v>2.2000000000000006</v>
      </c>
      <c r="Q25">
        <v>1.1400431060239979</v>
      </c>
    </row>
    <row r="26" spans="1:17" ht="16" customHeight="1" x14ac:dyDescent="0.35">
      <c r="P26">
        <f t="shared" si="0"/>
        <v>2.3000000000000007</v>
      </c>
      <c r="Q26">
        <v>1.0982022361026389</v>
      </c>
    </row>
    <row r="27" spans="1:17" ht="16" customHeight="1" x14ac:dyDescent="0.35">
      <c r="P27">
        <f t="shared" si="0"/>
        <v>2.4000000000000008</v>
      </c>
      <c r="Q27">
        <v>1.0590191887036473</v>
      </c>
    </row>
    <row r="28" spans="1:17" ht="16" customHeight="1" x14ac:dyDescent="0.35">
      <c r="P28">
        <f t="shared" si="0"/>
        <v>2.5000000000000009</v>
      </c>
      <c r="Q28">
        <v>1.0222869772903742</v>
      </c>
    </row>
    <row r="29" spans="1:17" ht="16" customHeight="1" x14ac:dyDescent="0.35">
      <c r="P29">
        <f t="shared" si="0"/>
        <v>2.600000000000001</v>
      </c>
      <c r="Q29">
        <v>0.98781259999956417</v>
      </c>
    </row>
    <row r="30" spans="1:17" ht="16" customHeight="1" x14ac:dyDescent="0.35">
      <c r="P30">
        <f t="shared" si="0"/>
        <v>2.7000000000000011</v>
      </c>
      <c r="Q30">
        <v>0.95541767963819291</v>
      </c>
    </row>
    <row r="31" spans="1:17" ht="16" customHeight="1" x14ac:dyDescent="0.35">
      <c r="P31">
        <f t="shared" si="0"/>
        <v>2.8000000000000012</v>
      </c>
      <c r="Q31">
        <v>0.92493832390090991</v>
      </c>
    </row>
    <row r="32" spans="1:17" ht="16" customHeight="1" x14ac:dyDescent="0.35">
      <c r="P32">
        <f t="shared" si="0"/>
        <v>2.9000000000000012</v>
      </c>
      <c r="Q32">
        <v>0.89622453132383417</v>
      </c>
    </row>
    <row r="33" spans="16:17" ht="16" customHeight="1" x14ac:dyDescent="0.35">
      <c r="P33">
        <f t="shared" si="0"/>
        <v>3.0000000000000013</v>
      </c>
      <c r="Q33">
        <v>0.86913935091151517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One Cauchy</vt:lpstr>
      <vt:lpstr>Paired Cauchy</vt:lpstr>
      <vt:lpstr>Two Cauchy</vt:lpstr>
      <vt:lpstr>One</vt:lpstr>
      <vt:lpstr>Paired</vt:lpstr>
      <vt:lpstr>Two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2025-03-07T09:36:50Z</dcterms:created>
  <dcterms:modified xsi:type="dcterms:W3CDTF">2025-04-19T08:29:54Z</dcterms:modified>
</cp:coreProperties>
</file>