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8" documentId="8_{43F57EC9-64B4-4A15-95FE-AD1AEA518BEB}" xr6:coauthVersionLast="47" xr6:coauthVersionMax="47" xr10:uidLastSave="{DC39FDE3-1394-4B9D-B454-2A5920A7DC10}"/>
  <bookViews>
    <workbookView xWindow="-110" yWindow="-110" windowWidth="19420" windowHeight="10300" xr2:uid="{039579F9-1721-445C-886F-FDEEE78684A1}"/>
  </bookViews>
  <sheets>
    <sheet name="Title" sheetId="7" r:id="rId1"/>
    <sheet name="Poisson" sheetId="1" r:id="rId2"/>
    <sheet name="Poisson 2x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 a="1"/>
  <c r="F2" i="5" s="1"/>
  <c r="K15" i="1" a="1"/>
  <c r="K15" i="1" s="1"/>
  <c r="K14" i="1" a="1"/>
  <c r="K14" i="1" s="1"/>
  <c r="K13" i="1" a="1"/>
  <c r="K13" i="1" s="1"/>
  <c r="I13" i="1" a="1"/>
  <c r="I13" i="1" s="1"/>
  <c r="K12" i="1" a="1"/>
  <c r="K12" i="1" s="1"/>
  <c r="I12" i="1" a="1"/>
  <c r="I12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M4" i="1" a="1"/>
  <c r="N6" i="1" s="1"/>
  <c r="K3" i="1" a="1"/>
  <c r="K3" i="1" s="1"/>
  <c r="K2" i="1" a="1"/>
  <c r="K2" i="1" s="1"/>
  <c r="M7" i="1" l="1"/>
  <c r="N7" i="1"/>
  <c r="M4" i="1"/>
  <c r="N4" i="1"/>
  <c r="M5" i="1"/>
  <c r="N5" i="1"/>
  <c r="M6" i="1"/>
  <c r="G9" i="5" l="1"/>
  <c r="G8" i="5"/>
  <c r="C8" i="5"/>
  <c r="D8" i="5"/>
  <c r="B8" i="5"/>
  <c r="D7" i="5"/>
  <c r="D6" i="5"/>
  <c r="B7" i="5"/>
  <c r="C7" i="5"/>
  <c r="C6" i="5"/>
  <c r="B6" i="5"/>
  <c r="G7" i="5"/>
  <c r="I5" i="1"/>
  <c r="C4" i="5"/>
  <c r="B4" i="5"/>
  <c r="D4" i="5" s="1"/>
  <c r="D3" i="5"/>
  <c r="D2" i="5"/>
  <c r="I8" i="1"/>
  <c r="C10" i="1"/>
  <c r="C14" i="1" s="1"/>
  <c r="D10" i="1"/>
  <c r="D14" i="1" s="1"/>
  <c r="B10" i="1"/>
  <c r="B14" i="1" s="1"/>
  <c r="F8" i="1"/>
  <c r="E13" i="1" s="1"/>
  <c r="F7" i="1"/>
  <c r="E12" i="1" s="1"/>
  <c r="I11" i="1"/>
  <c r="B13" i="1"/>
  <c r="C13" i="1"/>
  <c r="D13" i="1"/>
  <c r="C12" i="1"/>
  <c r="D12" i="1"/>
  <c r="B12" i="1"/>
  <c r="I6" i="1"/>
  <c r="I3" i="1"/>
  <c r="I2" i="1"/>
  <c r="D9" i="1"/>
  <c r="C9" i="1"/>
  <c r="B9" i="1"/>
  <c r="E4" i="1"/>
  <c r="D4" i="1"/>
  <c r="C4" i="1"/>
  <c r="B4" i="1"/>
  <c r="E8" i="1"/>
  <c r="E3" i="1"/>
  <c r="E7" i="1"/>
  <c r="E2" i="1"/>
  <c r="E9" i="1" l="1"/>
  <c r="F10" i="1" l="1"/>
  <c r="I7" i="1" s="1"/>
  <c r="I9" i="1" s="1"/>
  <c r="I10" i="1" s="1"/>
  <c r="I14" i="1" s="1"/>
  <c r="I1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<sst xmlns="http://schemas.openxmlformats.org/spreadsheetml/2006/main" count="31" uniqueCount="27">
  <si>
    <t>Bayesian Independence Test</t>
  </si>
  <si>
    <t>m</t>
  </si>
  <si>
    <t>Poisson sampling</t>
  </si>
  <si>
    <t>n</t>
  </si>
  <si>
    <t>a</t>
  </si>
  <si>
    <t>b</t>
  </si>
  <si>
    <t>c</t>
  </si>
  <si>
    <t>Γ(xT+c)</t>
  </si>
  <si>
    <t>X</t>
  </si>
  <si>
    <t>term 1</t>
  </si>
  <si>
    <t>term 2</t>
  </si>
  <si>
    <t>term 3</t>
  </si>
  <si>
    <t>A</t>
  </si>
  <si>
    <t>C</t>
  </si>
  <si>
    <t>term 4</t>
  </si>
  <si>
    <t>term 5</t>
  </si>
  <si>
    <t>BF01</t>
  </si>
  <si>
    <t>Γ(c)</t>
  </si>
  <si>
    <t>BF10</t>
  </si>
  <si>
    <t>r1</t>
  </si>
  <si>
    <t>r2</t>
  </si>
  <si>
    <t>c1</t>
  </si>
  <si>
    <t>c2</t>
  </si>
  <si>
    <t>Real Statistics Using Excel</t>
  </si>
  <si>
    <t>Updated</t>
  </si>
  <si>
    <t>Copyright © 2013 - 2025 Charles Zaiontz</t>
  </si>
  <si>
    <t>Bayes Independence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</si>
</sst>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16" fontId="0" fillId="0" borderId="0" xfId="0" quotePrefix="1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CA58-1F0B-4942-A528-CAA534F9101C}">
  <sheetPr codeName="Sheet2"/>
  <dimension ref="A1:B6"/>
  <sheetViews>
    <sheetView tabSelected="1" workbookViewId="0">
      <selection sqref="A1:XFD1048576"/>
    </sheetView>
  </sheetViews>
  <sheetFormatPr defaultRowHeight="14.5" x14ac:dyDescent="0.35"/>
  <cols>
    <col min="2" max="2" width="8.906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13">
        <v>45769</v>
      </c>
    </row>
    <row r="6" spans="1:2" x14ac:dyDescent="0.35">
      <c r="A6" s="1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F4AB-CCB3-4D13-AD2A-CB2F4A31BF57}">
  <sheetPr codeName="Sheet1"/>
  <dimension ref="A1:N15"/>
  <sheetViews>
    <sheetView workbookViewId="0"/>
  </sheetViews>
  <sheetFormatPr defaultRowHeight="14.5" x14ac:dyDescent="0.35"/>
  <cols>
    <col min="1" max="1" width="2.90625" customWidth="1"/>
    <col min="2" max="4" width="8.453125" customWidth="1"/>
    <col min="5" max="6" width="5.90625" customWidth="1"/>
    <col min="7" max="7" width="6.08984375" customWidth="1"/>
    <col min="8" max="8" width="7.7265625" customWidth="1"/>
    <col min="9" max="9" width="10.6328125" customWidth="1"/>
    <col min="10" max="10" width="2.453125" customWidth="1"/>
    <col min="11" max="11" width="29.26953125" customWidth="1"/>
    <col min="12" max="12" width="5.26953125" customWidth="1"/>
    <col min="14" max="14" width="8.7265625" customWidth="1"/>
  </cols>
  <sheetData>
    <row r="1" spans="1:14" x14ac:dyDescent="0.35">
      <c r="M1" t="s">
        <v>0</v>
      </c>
    </row>
    <row r="2" spans="1:14" x14ac:dyDescent="0.35">
      <c r="A2" t="s">
        <v>8</v>
      </c>
      <c r="B2" s="1">
        <v>11</v>
      </c>
      <c r="C2" s="2">
        <v>68</v>
      </c>
      <c r="D2" s="3">
        <v>3</v>
      </c>
      <c r="E2">
        <f>SUM(B2:D2)</f>
        <v>82</v>
      </c>
      <c r="H2" t="s">
        <v>1</v>
      </c>
      <c r="I2" s="9">
        <f>COUNT(E2:E3)</f>
        <v>2</v>
      </c>
      <c r="K2" t="e" cm="1">
        <f t="array" aca="1" ref="K2" ca="1">FTEXT(I2)</f>
        <v>#NAME?</v>
      </c>
      <c r="M2" t="s">
        <v>2</v>
      </c>
    </row>
    <row r="3" spans="1:14" x14ac:dyDescent="0.35">
      <c r="B3" s="4">
        <v>9</v>
      </c>
      <c r="C3" s="5">
        <v>23</v>
      </c>
      <c r="D3" s="6">
        <v>5</v>
      </c>
      <c r="E3">
        <f>SUM(B3:D3)</f>
        <v>37</v>
      </c>
      <c r="H3" t="s">
        <v>3</v>
      </c>
      <c r="I3" s="10">
        <f>COUNT(B4:D4)</f>
        <v>3</v>
      </c>
      <c r="K3" t="e" cm="1">
        <f t="array" aca="1" ref="K3" ca="1">FTEXT(I3)</f>
        <v>#NAME?</v>
      </c>
    </row>
    <row r="4" spans="1:14" x14ac:dyDescent="0.35">
      <c r="B4">
        <f>SUM(B2:B3)</f>
        <v>20</v>
      </c>
      <c r="C4">
        <f t="shared" ref="C4:E4" si="0">SUM(C2:C3)</f>
        <v>91</v>
      </c>
      <c r="D4">
        <f t="shared" si="0"/>
        <v>8</v>
      </c>
      <c r="E4">
        <f t="shared" si="0"/>
        <v>119</v>
      </c>
      <c r="H4" t="s">
        <v>4</v>
      </c>
      <c r="I4" s="10">
        <v>1</v>
      </c>
      <c r="M4" t="e">
        <f t="array" aca="1" ref="M4:N7" ca="1">BayesIndep(B2:D3,"p",TRUE,1)</f>
        <v>#NAME?</v>
      </c>
      <c r="N4" s="9" t="e">
        <f ca="1"/>
        <v>#NAME?</v>
      </c>
    </row>
    <row r="5" spans="1:14" x14ac:dyDescent="0.35">
      <c r="H5" t="s">
        <v>5</v>
      </c>
      <c r="I5" s="10">
        <f>I2*I3*I4/E4</f>
        <v>5.0420168067226892E-2</v>
      </c>
      <c r="K5" t="e" cm="1">
        <f t="array" aca="1" ref="K5" ca="1">FTEXT(I5)</f>
        <v>#NAME?</v>
      </c>
      <c r="M5" t="e">
        <f ca="1"/>
        <v>#NAME?</v>
      </c>
      <c r="N5" s="10" t="e">
        <f ca="1"/>
        <v>#NAME?</v>
      </c>
    </row>
    <row r="6" spans="1:14" x14ac:dyDescent="0.35">
      <c r="F6" s="12" t="s">
        <v>13</v>
      </c>
      <c r="H6" t="s">
        <v>9</v>
      </c>
      <c r="I6" s="10">
        <f>(1+1/I5)^((I2-1)*(I3-1))</f>
        <v>434.02777777777771</v>
      </c>
      <c r="K6" t="e" cm="1">
        <f t="array" aca="1" ref="K6" ca="1">FTEXT(I6)</f>
        <v>#NAME?</v>
      </c>
      <c r="M6" t="e">
        <f ca="1"/>
        <v>#NAME?</v>
      </c>
      <c r="N6" s="10" t="e">
        <f ca="1"/>
        <v>#NAME?</v>
      </c>
    </row>
    <row r="7" spans="1:14" x14ac:dyDescent="0.35">
      <c r="A7" t="s">
        <v>12</v>
      </c>
      <c r="B7" s="1">
        <v>1</v>
      </c>
      <c r="C7" s="2">
        <v>1</v>
      </c>
      <c r="D7" s="3">
        <v>1</v>
      </c>
      <c r="E7">
        <f>SUM(B7:D7)</f>
        <v>3</v>
      </c>
      <c r="F7">
        <f>E7-(I$3-1)</f>
        <v>1</v>
      </c>
      <c r="H7" t="s">
        <v>6</v>
      </c>
      <c r="I7" s="10">
        <f>F10</f>
        <v>4</v>
      </c>
      <c r="K7" t="e" cm="1">
        <f t="array" aca="1" ref="K7" ca="1">FTEXT(I7)</f>
        <v>#NAME?</v>
      </c>
      <c r="M7" t="e">
        <f ca="1"/>
        <v>#NAME?</v>
      </c>
      <c r="N7" s="11" t="e">
        <f ca="1"/>
        <v>#NAME?</v>
      </c>
    </row>
    <row r="8" spans="1:14" x14ac:dyDescent="0.35">
      <c r="B8" s="4">
        <v>1</v>
      </c>
      <c r="C8" s="5">
        <v>1</v>
      </c>
      <c r="D8" s="6">
        <v>1</v>
      </c>
      <c r="E8">
        <f>SUM(B8:D8)</f>
        <v>3</v>
      </c>
      <c r="F8">
        <f>E8-(I$3-1)</f>
        <v>1</v>
      </c>
      <c r="H8" s="7" t="s">
        <v>17</v>
      </c>
      <c r="I8" s="10">
        <f>_xlfn.GAMMA(I7)</f>
        <v>6</v>
      </c>
      <c r="K8" t="e" cm="1">
        <f t="array" aca="1" ref="K8" ca="1">FTEXT(I8)</f>
        <v>#NAME?</v>
      </c>
    </row>
    <row r="9" spans="1:14" x14ac:dyDescent="0.35">
      <c r="B9">
        <f>SUM(B7:B8)</f>
        <v>2</v>
      </c>
      <c r="C9">
        <f t="shared" ref="C9:E9" si="1">SUM(C7:C8)</f>
        <v>2</v>
      </c>
      <c r="D9">
        <f t="shared" si="1"/>
        <v>2</v>
      </c>
      <c r="E9">
        <f t="shared" si="1"/>
        <v>6</v>
      </c>
      <c r="H9" s="7" t="s">
        <v>7</v>
      </c>
      <c r="I9" s="10">
        <f>_xlfn.GAMMA(E4+I7)</f>
        <v>9.8750442008336045E+202</v>
      </c>
      <c r="K9" t="e" cm="1">
        <f t="array" aca="1" ref="K9" ca="1">FTEXT(I9)</f>
        <v>#NAME?</v>
      </c>
    </row>
    <row r="10" spans="1:14" x14ac:dyDescent="0.35">
      <c r="A10" t="s">
        <v>13</v>
      </c>
      <c r="B10">
        <f>B9-($I2-1)</f>
        <v>1</v>
      </c>
      <c r="C10">
        <f t="shared" ref="C10:D10" si="2">C9-($I2-1)</f>
        <v>1</v>
      </c>
      <c r="D10">
        <f t="shared" si="2"/>
        <v>1</v>
      </c>
      <c r="F10">
        <f>E9-(I2-1)*(I3-1)</f>
        <v>4</v>
      </c>
      <c r="H10" s="7" t="s">
        <v>10</v>
      </c>
      <c r="I10" s="10">
        <f>I9/I8</f>
        <v>1.645840700138934E+202</v>
      </c>
      <c r="K10" t="e" cm="1">
        <f t="array" aca="1" ref="K10" ca="1">FTEXT(I10)</f>
        <v>#NAME?</v>
      </c>
    </row>
    <row r="11" spans="1:14" x14ac:dyDescent="0.35">
      <c r="H11" s="8" t="s">
        <v>11</v>
      </c>
      <c r="I11" s="10">
        <f>1/PRODUCT(B12:D13)</f>
        <v>1.4955344421326941E-135</v>
      </c>
      <c r="K11" t="e" cm="1">
        <f t="array" aca="1" ref="K11" ca="1">FTEXT(I11)</f>
        <v>#NAME?</v>
      </c>
    </row>
    <row r="12" spans="1:14" x14ac:dyDescent="0.35">
      <c r="B12" s="1">
        <f>_xlfn.GAMMA(B2+B7)</f>
        <v>39916800</v>
      </c>
      <c r="C12" s="2">
        <f t="shared" ref="C12:D13" si="3">_xlfn.GAMMA(C2+C7)</f>
        <v>2.4800355424368301E+96</v>
      </c>
      <c r="D12" s="3">
        <f t="shared" si="3"/>
        <v>6</v>
      </c>
      <c r="E12">
        <f>E2+F7</f>
        <v>83</v>
      </c>
      <c r="H12" s="7" t="s">
        <v>14</v>
      </c>
      <c r="I12" s="10" t="e" cm="1">
        <f t="array" aca="1" ref="I12" ca="1">DFunc(B14:D14)/DFunc(B10:D10)</f>
        <v>#NAME?</v>
      </c>
      <c r="K12" t="e" cm="1">
        <f t="array" aca="1" ref="K12" ca="1">FTEXT(I12)</f>
        <v>#NAME?</v>
      </c>
    </row>
    <row r="13" spans="1:14" x14ac:dyDescent="0.35">
      <c r="B13" s="4">
        <f>_xlfn.GAMMA(B3+B8)</f>
        <v>362880</v>
      </c>
      <c r="C13" s="5">
        <f t="shared" si="3"/>
        <v>2.5852016738884978E+22</v>
      </c>
      <c r="D13" s="6">
        <f t="shared" si="3"/>
        <v>120</v>
      </c>
      <c r="E13">
        <f>E3+F8</f>
        <v>38</v>
      </c>
      <c r="H13" s="7" t="s">
        <v>15</v>
      </c>
      <c r="I13" s="10" t="e" cm="1">
        <f t="array" aca="1" ref="I13" ca="1">DFunc(E12:E13)/DFunc(F7:F8)</f>
        <v>#NAME?</v>
      </c>
      <c r="K13" t="e" cm="1">
        <f t="array" aca="1" ref="K13" ca="1">FTEXT(I13)</f>
        <v>#NAME?</v>
      </c>
    </row>
    <row r="14" spans="1:14" x14ac:dyDescent="0.35">
      <c r="B14">
        <f>B4+B10</f>
        <v>21</v>
      </c>
      <c r="C14">
        <f t="shared" ref="C14:D14" si="4">C4+C10</f>
        <v>92</v>
      </c>
      <c r="D14">
        <f t="shared" si="4"/>
        <v>9</v>
      </c>
      <c r="H14" s="7" t="s">
        <v>16</v>
      </c>
      <c r="I14" s="10" t="e">
        <f ca="1">I6*I10*I11*I12*I13</f>
        <v>#NAME?</v>
      </c>
      <c r="K14" t="e" cm="1">
        <f t="array" aca="1" ref="K14" ca="1">FTEXT(I14)</f>
        <v>#NAME?</v>
      </c>
    </row>
    <row r="15" spans="1:14" x14ac:dyDescent="0.35">
      <c r="H15" s="7" t="s">
        <v>18</v>
      </c>
      <c r="I15" s="11" t="e">
        <f ca="1">1/I14</f>
        <v>#NAME?</v>
      </c>
      <c r="K15" t="e" cm="1">
        <f t="array" aca="1" ref="K15" ca="1">FTEXT(I15)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7252-3E18-475D-8D87-7CBCBC0046B4}">
  <sheetPr codeName="Sheet5"/>
  <dimension ref="A1:G9"/>
  <sheetViews>
    <sheetView workbookViewId="0"/>
  </sheetViews>
  <sheetFormatPr defaultRowHeight="14.5" x14ac:dyDescent="0.35"/>
  <cols>
    <col min="1" max="4" width="6.08984375" customWidth="1"/>
    <col min="7" max="7" width="11.81640625" bestFit="1" customWidth="1"/>
  </cols>
  <sheetData>
    <row r="1" spans="1:7" x14ac:dyDescent="0.35">
      <c r="B1" s="12" t="s">
        <v>21</v>
      </c>
      <c r="C1" s="12" t="s">
        <v>22</v>
      </c>
    </row>
    <row r="2" spans="1:7" x14ac:dyDescent="0.35">
      <c r="A2" t="s">
        <v>19</v>
      </c>
      <c r="B2" s="1">
        <v>9</v>
      </c>
      <c r="C2" s="3">
        <v>9</v>
      </c>
      <c r="D2">
        <f>SUM(B2:C2)</f>
        <v>18</v>
      </c>
      <c r="F2" t="e" cm="1">
        <f t="array" aca="1" ref="F2" ca="1">BayesIndep(B2:C3,"p",TRUE)</f>
        <v>#NAME?</v>
      </c>
      <c r="G2" s="9"/>
    </row>
    <row r="3" spans="1:7" x14ac:dyDescent="0.35">
      <c r="A3" t="s">
        <v>20</v>
      </c>
      <c r="B3" s="4">
        <v>2</v>
      </c>
      <c r="C3" s="6">
        <v>14</v>
      </c>
      <c r="D3">
        <f t="shared" ref="D3:D4" si="0">SUM(B3:C3)</f>
        <v>16</v>
      </c>
      <c r="G3" s="10"/>
    </row>
    <row r="4" spans="1:7" x14ac:dyDescent="0.35">
      <c r="B4">
        <f>SUM(B2:B3)</f>
        <v>11</v>
      </c>
      <c r="C4">
        <f>SUM(C2:C3)</f>
        <v>23</v>
      </c>
      <c r="D4">
        <f t="shared" si="0"/>
        <v>34</v>
      </c>
      <c r="G4" s="10"/>
    </row>
    <row r="5" spans="1:7" x14ac:dyDescent="0.35">
      <c r="G5" s="11"/>
    </row>
    <row r="6" spans="1:7" x14ac:dyDescent="0.35">
      <c r="B6" s="1">
        <f>FACT(B2)</f>
        <v>362880</v>
      </c>
      <c r="C6" s="3">
        <f>FACT(C2)</f>
        <v>362880</v>
      </c>
      <c r="D6">
        <f>FACT(D2+1)</f>
        <v>1.21645100408832E+17</v>
      </c>
    </row>
    <row r="7" spans="1:7" x14ac:dyDescent="0.35">
      <c r="B7" s="4">
        <f>FACT(B3)</f>
        <v>2</v>
      </c>
      <c r="C7" s="6">
        <f>FACT(C3)</f>
        <v>87178291200</v>
      </c>
      <c r="D7">
        <f>FACT(D3)</f>
        <v>20922789888000</v>
      </c>
      <c r="F7" t="s">
        <v>9</v>
      </c>
      <c r="G7" s="9">
        <f>8*(D4+1)*(D2+1)/((D4+4)*(D4+2))</f>
        <v>3.8888888888888888</v>
      </c>
    </row>
    <row r="8" spans="1:7" x14ac:dyDescent="0.35">
      <c r="B8">
        <f>FACT(B4)</f>
        <v>39916800</v>
      </c>
      <c r="C8">
        <f t="shared" ref="C8:D8" si="1">FACT(C4)</f>
        <v>2.5852016738884978E+22</v>
      </c>
      <c r="D8">
        <f t="shared" si="1"/>
        <v>2.9523279903960408E+38</v>
      </c>
      <c r="F8" t="s">
        <v>10</v>
      </c>
      <c r="G8" s="10">
        <f>PRODUCT(B6:C7)*D8/(D6*D7*B8*C8)</f>
        <v>2.5808612440191379</v>
      </c>
    </row>
    <row r="9" spans="1:7" x14ac:dyDescent="0.35">
      <c r="F9" t="s">
        <v>18</v>
      </c>
      <c r="G9" s="11">
        <f>G7*G8</f>
        <v>10.03668261562998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Poisson</vt:lpstr>
      <vt:lpstr>Poisson 2x2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2025-04-21T19:10:41Z</dcterms:created>
  <dcterms:modified xsi:type="dcterms:W3CDTF">2025-04-22T19:31:01Z</dcterms:modified>
</cp:coreProperties>
</file>