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DC97DF4A-E2EB-43AA-9D04-7CDB681454C1}" xr6:coauthVersionLast="47" xr6:coauthVersionMax="47" xr10:uidLastSave="{00000000-0000-0000-0000-000000000000}"/>
  <bookViews>
    <workbookView xWindow="-110" yWindow="-110" windowWidth="19420" windowHeight="10300" xr2:uid="{36668FD7-5C53-4772-80D9-3C38004B998B}"/>
  </bookViews>
  <sheets>
    <sheet name="Title" sheetId="6" r:id="rId1"/>
    <sheet name="Chi-Sq 1" sheetId="1" r:id="rId2"/>
    <sheet name="Chi-Sq 2" sheetId="2" r:id="rId3"/>
    <sheet name="Odds" sheetId="3" r:id="rId4"/>
    <sheet name="Std 1" sheetId="4" r:id="rId5"/>
    <sheet name="Std 2" sheetId="5" r:id="rId6"/>
  </sheets>
  <externalReferences>
    <externalReference r:id="rId7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5" l="1"/>
  <c r="P11" i="5"/>
  <c r="E6" i="5" a="1"/>
  <c r="E8" i="5" s="1"/>
  <c r="F5" i="5" a="1"/>
  <c r="G5" i="5" s="1"/>
  <c r="O12" i="4"/>
  <c r="O11" i="4"/>
  <c r="D6" i="4" a="1"/>
  <c r="D7" i="4" s="1"/>
  <c r="E5" i="4" a="1"/>
  <c r="F5" i="4" s="1"/>
  <c r="U21" i="1"/>
  <c r="T21" i="1"/>
  <c r="U20" i="1"/>
  <c r="T20" i="1"/>
  <c r="T12" i="1"/>
  <c r="T11" i="1"/>
  <c r="Z15" i="1"/>
  <c r="AC14" i="1"/>
  <c r="AB14" i="1"/>
  <c r="AA14" i="1"/>
  <c r="Z14" i="1"/>
  <c r="AA13" i="1"/>
  <c r="AD9" i="1"/>
  <c r="AD7" i="1" s="1"/>
  <c r="AC9" i="1"/>
  <c r="AB9" i="1"/>
  <c r="AA9" i="1"/>
  <c r="AD8" i="1"/>
  <c r="AC8" i="1"/>
  <c r="AC16" i="1" s="1"/>
  <c r="AB8" i="1"/>
  <c r="AB16" i="1" s="1"/>
  <c r="AA8" i="1"/>
  <c r="AA16" i="1" s="1"/>
  <c r="Z8" i="1"/>
  <c r="Z16" i="1" s="1"/>
  <c r="Z7" i="1"/>
  <c r="AD6" i="1"/>
  <c r="AC6" i="1"/>
  <c r="AB6" i="1"/>
  <c r="AA6" i="1"/>
  <c r="Z6" i="1"/>
  <c r="AC5" i="1"/>
  <c r="AC13" i="1" s="1"/>
  <c r="AB5" i="1"/>
  <c r="AB13" i="1" s="1"/>
  <c r="AA5" i="1"/>
  <c r="J5" i="5"/>
  <c r="I5" i="4"/>
  <c r="C7" i="3"/>
  <c r="B7" i="3"/>
  <c r="G5" i="3" s="1"/>
  <c r="H6" i="3"/>
  <c r="H7" i="3" s="1"/>
  <c r="G6" i="3"/>
  <c r="G7" i="3" s="1"/>
  <c r="D6" i="3"/>
  <c r="H5" i="3"/>
  <c r="D5" i="3"/>
  <c r="D7" i="3" s="1"/>
  <c r="B23" i="2"/>
  <c r="B20" i="2"/>
  <c r="G20" i="2" s="1"/>
  <c r="G19" i="2"/>
  <c r="G23" i="2" s="1"/>
  <c r="M8" i="2"/>
  <c r="L8" i="2"/>
  <c r="C8" i="2"/>
  <c r="H8" i="2" s="1"/>
  <c r="B8" i="2"/>
  <c r="G8" i="2" s="1"/>
  <c r="N7" i="2"/>
  <c r="I7" i="2"/>
  <c r="D7" i="2"/>
  <c r="D6" i="2"/>
  <c r="I6" i="2" s="1"/>
  <c r="A24" i="1"/>
  <c r="A23" i="1"/>
  <c r="A22" i="1"/>
  <c r="D21" i="1"/>
  <c r="C21" i="1"/>
  <c r="B21" i="1"/>
  <c r="J17" i="1"/>
  <c r="I17" i="1"/>
  <c r="H17" i="1"/>
  <c r="G17" i="1"/>
  <c r="G16" i="1"/>
  <c r="G15" i="1"/>
  <c r="K14" i="1"/>
  <c r="G14" i="1"/>
  <c r="K13" i="1"/>
  <c r="J13" i="1"/>
  <c r="I13" i="1"/>
  <c r="H13" i="1"/>
  <c r="P9" i="1"/>
  <c r="O9" i="1"/>
  <c r="N9" i="1"/>
  <c r="J9" i="1"/>
  <c r="I9" i="1"/>
  <c r="H9" i="1"/>
  <c r="G9" i="1"/>
  <c r="D9" i="1"/>
  <c r="C9" i="1"/>
  <c r="B9" i="1"/>
  <c r="E9" i="1" s="1"/>
  <c r="Q8" i="1"/>
  <c r="M8" i="1"/>
  <c r="K8" i="1"/>
  <c r="G8" i="1"/>
  <c r="E8" i="1"/>
  <c r="K16" i="1" s="1"/>
  <c r="U7" i="1"/>
  <c r="T7" i="1"/>
  <c r="V7" i="1" s="1"/>
  <c r="Q7" i="1"/>
  <c r="M7" i="1"/>
  <c r="K7" i="1"/>
  <c r="G7" i="1"/>
  <c r="E7" i="1"/>
  <c r="K15" i="1" s="1"/>
  <c r="Q6" i="1"/>
  <c r="Q9" i="1" s="1"/>
  <c r="S7" i="1" s="1"/>
  <c r="M6" i="1"/>
  <c r="K6" i="1"/>
  <c r="G6" i="1"/>
  <c r="E6" i="1"/>
  <c r="P5" i="1"/>
  <c r="O5" i="1"/>
  <c r="N5" i="1"/>
  <c r="D8" i="4" l="1"/>
  <c r="F5" i="5"/>
  <c r="E6" i="5"/>
  <c r="E5" i="4"/>
  <c r="E7" i="5"/>
  <c r="D6" i="4"/>
  <c r="AC7" i="1"/>
  <c r="AC15" i="1" s="1"/>
  <c r="AB7" i="1"/>
  <c r="AB15" i="1" s="1"/>
  <c r="AA7" i="1"/>
  <c r="AA15" i="1" s="1"/>
  <c r="L5" i="5"/>
  <c r="J5" i="4"/>
  <c r="K5" i="5"/>
  <c r="K5" i="4"/>
  <c r="V12" i="1"/>
  <c r="V11" i="1"/>
  <c r="K9" i="1"/>
  <c r="K17" i="1"/>
  <c r="H14" i="1" a="1"/>
  <c r="H6" i="1"/>
  <c r="N6" i="1" a="1"/>
  <c r="H7" i="1"/>
  <c r="B23" i="1" s="1"/>
  <c r="N6" i="2"/>
  <c r="D8" i="2"/>
  <c r="J7" i="1"/>
  <c r="D23" i="1" s="1"/>
  <c r="P6" i="1" l="1"/>
  <c r="O8" i="1"/>
  <c r="P7" i="1"/>
  <c r="O6" i="1"/>
  <c r="P8" i="1"/>
  <c r="N6" i="1"/>
  <c r="N8" i="1"/>
  <c r="N7" i="1"/>
  <c r="O7" i="1"/>
  <c r="F8" i="4" a="1"/>
  <c r="F8" i="4" s="1"/>
  <c r="E8" i="4" a="1"/>
  <c r="E8" i="4" s="1"/>
  <c r="I8" i="4"/>
  <c r="J6" i="1"/>
  <c r="D22" i="1" s="1"/>
  <c r="I6" i="1"/>
  <c r="C22" i="1" s="1"/>
  <c r="G6" i="5" a="1"/>
  <c r="G6" i="5" s="1"/>
  <c r="F6" i="5" a="1"/>
  <c r="F6" i="5" s="1"/>
  <c r="J6" i="5"/>
  <c r="I7" i="4"/>
  <c r="F7" i="4" a="1"/>
  <c r="F7" i="4" s="1"/>
  <c r="E7" i="4" a="1"/>
  <c r="E7" i="4" s="1"/>
  <c r="I8" i="1"/>
  <c r="C24" i="1" s="1"/>
  <c r="J8" i="1"/>
  <c r="D24" i="1" s="1"/>
  <c r="F6" i="4" a="1"/>
  <c r="F6" i="4" s="1"/>
  <c r="E6" i="4" a="1"/>
  <c r="E6" i="4" s="1"/>
  <c r="I6" i="4"/>
  <c r="B22" i="1"/>
  <c r="I8" i="2"/>
  <c r="N8" i="2"/>
  <c r="L6" i="2" s="1" a="1"/>
  <c r="I7" i="1"/>
  <c r="C23" i="1" s="1"/>
  <c r="G8" i="5" a="1"/>
  <c r="G8" i="5" s="1"/>
  <c r="F8" i="5" a="1"/>
  <c r="F8" i="5" s="1"/>
  <c r="J8" i="5"/>
  <c r="H16" i="1"/>
  <c r="H15" i="1"/>
  <c r="J16" i="1"/>
  <c r="I16" i="1"/>
  <c r="J15" i="1"/>
  <c r="I15" i="1"/>
  <c r="J14" i="1"/>
  <c r="I14" i="1"/>
  <c r="H14" i="1"/>
  <c r="H8" i="1"/>
  <c r="B24" i="1" s="1"/>
  <c r="J7" i="5"/>
  <c r="G7" i="5" a="1"/>
  <c r="G7" i="5" s="1"/>
  <c r="F7" i="5" a="1"/>
  <c r="F7" i="5" s="1"/>
  <c r="X11" i="1" l="1"/>
  <c r="U11" i="1"/>
  <c r="W11" i="1"/>
  <c r="U12" i="1"/>
  <c r="X12" i="1"/>
  <c r="W12" i="1"/>
  <c r="M7" i="2"/>
  <c r="M6" i="2"/>
  <c r="L7" i="2"/>
  <c r="L6" i="2"/>
  <c r="O7" i="4"/>
  <c r="G6" i="4" a="1"/>
  <c r="G6" i="4" s="1"/>
  <c r="L6" i="4"/>
  <c r="E9" i="4" a="1"/>
  <c r="E9" i="4" s="1"/>
  <c r="J9" i="4"/>
  <c r="P7" i="4"/>
  <c r="H6" i="5" a="1"/>
  <c r="H6" i="5" s="1"/>
  <c r="P7" i="5"/>
  <c r="F9" i="5" a="1"/>
  <c r="F9" i="5" s="1"/>
  <c r="K9" i="5"/>
  <c r="Q7" i="5"/>
  <c r="M6" i="5"/>
  <c r="H7" i="2"/>
  <c r="H6" i="2"/>
  <c r="G7" i="2"/>
  <c r="G6" i="2"/>
  <c r="F9" i="4" a="1"/>
  <c r="F9" i="4" s="1"/>
  <c r="K9" i="4"/>
  <c r="G9" i="5" a="1"/>
  <c r="G9" i="5" s="1"/>
  <c r="L9" i="5"/>
  <c r="B27" i="1"/>
  <c r="B14" i="1"/>
  <c r="B28" i="1" s="1"/>
  <c r="B30" i="1" s="1"/>
  <c r="M8" i="5"/>
  <c r="H8" i="5" a="1"/>
  <c r="H8" i="5" s="1"/>
  <c r="B15" i="1"/>
  <c r="L7" i="4"/>
  <c r="G7" i="4" a="1"/>
  <c r="G7" i="4" s="1"/>
  <c r="L8" i="4"/>
  <c r="G8" i="4" a="1"/>
  <c r="G8" i="4" s="1"/>
  <c r="H7" i="5" a="1"/>
  <c r="H7" i="5" s="1"/>
  <c r="M7" i="5"/>
  <c r="C15" i="2" l="1"/>
  <c r="H15" i="2"/>
  <c r="B29" i="1"/>
  <c r="H16" i="2"/>
  <c r="C16" i="2"/>
  <c r="M9" i="5"/>
  <c r="O7" i="5" s="1"/>
  <c r="L9" i="4"/>
  <c r="N7" i="4" s="1"/>
  <c r="G9" i="4" a="1"/>
  <c r="G9" i="4" s="1"/>
  <c r="Q7" i="4"/>
  <c r="G15" i="2"/>
  <c r="I15" i="2" s="1"/>
  <c r="B15" i="2"/>
  <c r="D15" i="2" s="1"/>
  <c r="R7" i="5"/>
  <c r="B16" i="2"/>
  <c r="D16" i="2" s="1"/>
  <c r="G16" i="2"/>
  <c r="I16" i="2" s="1"/>
  <c r="H9" i="5" a="1"/>
  <c r="H9" i="5" s="1"/>
  <c r="K6" i="5" l="1" a="1"/>
  <c r="D17" i="2"/>
  <c r="B21" i="2" s="1"/>
  <c r="B22" i="2" s="1"/>
  <c r="B24" i="2" s="1"/>
  <c r="I17" i="2"/>
  <c r="G21" i="2" s="1"/>
  <c r="G22" i="2" s="1"/>
  <c r="G24" i="2" s="1"/>
  <c r="Q11" i="4"/>
  <c r="Q12" i="4"/>
  <c r="R12" i="5"/>
  <c r="R11" i="5"/>
  <c r="J6" i="4" a="1"/>
  <c r="K8" i="4" l="1"/>
  <c r="J8" i="4"/>
  <c r="K7" i="4"/>
  <c r="J7" i="4"/>
  <c r="K6" i="4"/>
  <c r="J6" i="4"/>
  <c r="L8" i="5"/>
  <c r="K6" i="5"/>
  <c r="K8" i="5"/>
  <c r="L6" i="5"/>
  <c r="L7" i="5"/>
  <c r="K7" i="5"/>
  <c r="Q11" i="5" l="1"/>
  <c r="T11" i="5"/>
  <c r="S11" i="5"/>
  <c r="T12" i="5"/>
  <c r="Q12" i="5"/>
  <c r="S12" i="5"/>
  <c r="P11" i="4"/>
  <c r="S11" i="4"/>
  <c r="R11" i="4"/>
  <c r="S12" i="4"/>
  <c r="P12" i="4"/>
  <c r="R12" i="4"/>
</calcChain>
</file>

<file path=xl/sharedStrings.xml><?xml version="1.0" encoding="utf-8"?>
<sst xmlns="http://schemas.openxmlformats.org/spreadsheetml/2006/main" count="258" uniqueCount="62">
  <si>
    <t>Chi-square Test</t>
  </si>
  <si>
    <t>Real Statistics data analysis tool</t>
  </si>
  <si>
    <t>Observed Values</t>
  </si>
  <si>
    <t>Expected Values</t>
  </si>
  <si>
    <t>Chi-Square Test</t>
  </si>
  <si>
    <t>Univ</t>
  </si>
  <si>
    <t>High Sch</t>
  </si>
  <si>
    <t>None</t>
  </si>
  <si>
    <t>Total</t>
  </si>
  <si>
    <t>SUMMARY</t>
  </si>
  <si>
    <t>Alpha</t>
  </si>
  <si>
    <t>Wealthy</t>
  </si>
  <si>
    <t>Count</t>
  </si>
  <si>
    <t>Rows</t>
  </si>
  <si>
    <t>Cols</t>
  </si>
  <si>
    <t>df</t>
  </si>
  <si>
    <t>Middle Class</t>
  </si>
  <si>
    <t>Poor</t>
  </si>
  <si>
    <t>CHI-SQUARE</t>
  </si>
  <si>
    <t xml:space="preserve"> </t>
  </si>
  <si>
    <t>chi-sq</t>
  </si>
  <si>
    <t>p-value</t>
  </si>
  <si>
    <t>x-crit</t>
  </si>
  <si>
    <t>sig</t>
  </si>
  <si>
    <t>Cramer V</t>
  </si>
  <si>
    <t>Expected Values (using MMULT)</t>
  </si>
  <si>
    <t>Pearson's</t>
  </si>
  <si>
    <t>Max likelihood</t>
  </si>
  <si>
    <t>α</t>
  </si>
  <si>
    <t>Real Statistics functions</t>
  </si>
  <si>
    <t>We can also calculate χ2 as follows:</t>
  </si>
  <si>
    <t>(Observed - Expected) ^ 2 / Expected</t>
  </si>
  <si>
    <t>χ2</t>
  </si>
  <si>
    <t>χ2-crit</t>
  </si>
  <si>
    <t>Using MMULT</t>
  </si>
  <si>
    <t>Therapy 1</t>
  </si>
  <si>
    <t>Therapy 2</t>
  </si>
  <si>
    <t>Cured</t>
  </si>
  <si>
    <t>Not Cured</t>
  </si>
  <si>
    <t>Maximum Likelihood Test</t>
  </si>
  <si>
    <r>
      <rPr>
        <sz val="11"/>
        <color theme="1"/>
        <rFont val="Calibri"/>
        <family val="2"/>
      </rPr>
      <t xml:space="preserve">Σ </t>
    </r>
    <r>
      <rPr>
        <sz val="11"/>
        <color theme="1"/>
        <rFont val="Calibri"/>
        <family val="2"/>
        <scheme val="minor"/>
      </rPr>
      <t>(Observed - Expected) ^ 2 / Expected</t>
    </r>
  </si>
  <si>
    <r>
      <t xml:space="preserve">2 </t>
    </r>
    <r>
      <rPr>
        <sz val="11"/>
        <color theme="1"/>
        <rFont val="Calibri"/>
        <family val="2"/>
      </rPr>
      <t xml:space="preserve">Σ </t>
    </r>
    <r>
      <rPr>
        <sz val="11"/>
        <color theme="1"/>
        <rFont val="Calibri"/>
        <family val="2"/>
        <scheme val="minor"/>
      </rPr>
      <t>Observed * ln (Observed / Expected)</t>
    </r>
  </si>
  <si>
    <t>χ2 =</t>
  </si>
  <si>
    <t>Odds Ratio</t>
  </si>
  <si>
    <t>Observed</t>
  </si>
  <si>
    <t>Effect size</t>
  </si>
  <si>
    <t>Risk %</t>
  </si>
  <si>
    <t>Odds</t>
  </si>
  <si>
    <t>Ratio</t>
  </si>
  <si>
    <t>Chi-square Test (standard format)</t>
  </si>
  <si>
    <t>Wealth</t>
  </si>
  <si>
    <t>Graduate</t>
  </si>
  <si>
    <t>Chi-square summary data</t>
  </si>
  <si>
    <t>Yes</t>
  </si>
  <si>
    <t>No</t>
  </si>
  <si>
    <t>Middle</t>
  </si>
  <si>
    <t>Real Statistics Using Excel</t>
  </si>
  <si>
    <t>Updated</t>
  </si>
  <si>
    <t>Independence Testing</t>
  </si>
  <si>
    <t>Adjusted Residuals</t>
  </si>
  <si>
    <t>P-values</t>
  </si>
  <si>
    <t>Copyright © 2013 - 2025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</si>
</sst>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9" xfId="0" applyBorder="1" applyAlignment="1">
      <alignment horizontal="center"/>
    </xf>
    <xf numFmtId="0" fontId="0" fillId="0" borderId="21" xfId="0" applyBorder="1"/>
    <xf numFmtId="0" fontId="0" fillId="0" borderId="0" xfId="0" applyAlignment="1">
      <alignment horizontal="right"/>
    </xf>
    <xf numFmtId="0" fontId="0" fillId="0" borderId="16" xfId="0" applyBorder="1"/>
    <xf numFmtId="0" fontId="0" fillId="0" borderId="1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21" xfId="0" applyBorder="1" applyAlignment="1">
      <alignment horizontal="right"/>
    </xf>
    <xf numFmtId="10" fontId="0" fillId="0" borderId="1" xfId="0" applyNumberFormat="1" applyBorder="1"/>
    <xf numFmtId="164" fontId="0" fillId="0" borderId="3" xfId="0" applyNumberFormat="1" applyBorder="1"/>
    <xf numFmtId="10" fontId="0" fillId="0" borderId="15" xfId="0" applyNumberFormat="1" applyBorder="1"/>
    <xf numFmtId="164" fontId="0" fillId="0" borderId="17" xfId="0" applyNumberFormat="1" applyBorder="1"/>
    <xf numFmtId="2" fontId="0" fillId="0" borderId="0" xfId="0" applyNumberForma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/>
    <xf numFmtId="15" fontId="0" fillId="0" borderId="0" xfId="0" applyNumberFormat="1"/>
    <xf numFmtId="0" fontId="6" fillId="0" borderId="0" xfId="0" applyFont="1"/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rles\Documents\A%20Real%20Statistics%202019\Spreadsheets\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A242-F162-4851-87A8-A41915F7E72C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56</v>
      </c>
    </row>
    <row r="2" spans="1:2" x14ac:dyDescent="0.35">
      <c r="A2" t="s">
        <v>58</v>
      </c>
    </row>
    <row r="4" spans="1:2" x14ac:dyDescent="0.35">
      <c r="A4" t="s">
        <v>57</v>
      </c>
      <c r="B4" s="45">
        <v>45723</v>
      </c>
    </row>
    <row r="6" spans="1:2" x14ac:dyDescent="0.35">
      <c r="A6" s="46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751B-2701-4470-A9CA-65BA1AF7A672}">
  <sheetPr codeName="Sheet36"/>
  <dimension ref="A1:AD30"/>
  <sheetViews>
    <sheetView topLeftCell="A3" workbookViewId="0">
      <selection activeCell="A3" sqref="A3"/>
    </sheetView>
  </sheetViews>
  <sheetFormatPr defaultRowHeight="14.5" x14ac:dyDescent="0.35"/>
  <cols>
    <col min="1" max="1" width="12.26953125" customWidth="1"/>
    <col min="6" max="6" width="4.54296875" customWidth="1"/>
    <col min="7" max="7" width="12.26953125" customWidth="1"/>
    <col min="13" max="13" width="12.26953125" customWidth="1"/>
    <col min="17" max="17" width="6.54296875" customWidth="1"/>
    <col min="18" max="18" width="6.7265625" customWidth="1"/>
    <col min="19" max="19" width="14.7265625" customWidth="1"/>
    <col min="26" max="26" width="11.90625" customWidth="1"/>
  </cols>
  <sheetData>
    <row r="1" spans="1:30" x14ac:dyDescent="0.35">
      <c r="A1" s="1" t="s">
        <v>0</v>
      </c>
      <c r="M1" s="1" t="s">
        <v>1</v>
      </c>
    </row>
    <row r="2" spans="1:30" x14ac:dyDescent="0.35">
      <c r="A2" s="1"/>
    </row>
    <row r="3" spans="1:30" x14ac:dyDescent="0.35">
      <c r="A3" s="1" t="s">
        <v>2</v>
      </c>
      <c r="G3" s="1" t="s">
        <v>3</v>
      </c>
      <c r="M3" t="s">
        <v>3</v>
      </c>
      <c r="S3" t="s">
        <v>4</v>
      </c>
      <c r="Z3" t="s">
        <v>59</v>
      </c>
    </row>
    <row r="5" spans="1:30" ht="15" thickBot="1" x14ac:dyDescent="0.4">
      <c r="B5" s="2" t="s">
        <v>5</v>
      </c>
      <c r="C5" s="2" t="s">
        <v>6</v>
      </c>
      <c r="D5" s="2" t="s">
        <v>7</v>
      </c>
      <c r="E5" s="2" t="s">
        <v>8</v>
      </c>
      <c r="H5" s="2" t="s">
        <v>5</v>
      </c>
      <c r="I5" s="2" t="s">
        <v>6</v>
      </c>
      <c r="J5" s="2" t="s">
        <v>7</v>
      </c>
      <c r="K5" s="2" t="s">
        <v>8</v>
      </c>
      <c r="N5" t="str">
        <f>B5</f>
        <v>Univ</v>
      </c>
      <c r="O5" t="str">
        <f>C5</f>
        <v>High Sch</v>
      </c>
      <c r="P5" t="str">
        <f>D5</f>
        <v>None</v>
      </c>
      <c r="Q5" t="s">
        <v>8</v>
      </c>
      <c r="S5" t="s">
        <v>9</v>
      </c>
      <c r="U5" t="s">
        <v>10</v>
      </c>
      <c r="V5">
        <v>0.05</v>
      </c>
      <c r="AA5" t="str">
        <f t="shared" ref="AA5:AC5" si="0">B5</f>
        <v>Univ</v>
      </c>
      <c r="AB5" t="str">
        <f t="shared" si="0"/>
        <v>High Sch</v>
      </c>
      <c r="AC5" t="str">
        <f t="shared" si="0"/>
        <v>None</v>
      </c>
    </row>
    <row r="6" spans="1:30" ht="15" thickTop="1" x14ac:dyDescent="0.35">
      <c r="A6" t="s">
        <v>11</v>
      </c>
      <c r="B6" s="3">
        <v>20</v>
      </c>
      <c r="C6" s="4">
        <v>15</v>
      </c>
      <c r="D6" s="5">
        <v>10</v>
      </c>
      <c r="E6" s="2">
        <f>SUM(B6:D6)</f>
        <v>45</v>
      </c>
      <c r="G6" t="str">
        <f>A6</f>
        <v>Wealthy</v>
      </c>
      <c r="H6" s="3">
        <f t="shared" ref="H6:J8" si="1">H$9*$K6/$K$9</f>
        <v>17.485714285714284</v>
      </c>
      <c r="I6" s="4">
        <f t="shared" si="1"/>
        <v>13.885714285714286</v>
      </c>
      <c r="J6" s="5">
        <f t="shared" si="1"/>
        <v>13.628571428571428</v>
      </c>
      <c r="K6" s="2">
        <f>E6</f>
        <v>45</v>
      </c>
      <c r="M6" t="str">
        <f>A6</f>
        <v>Wealthy</v>
      </c>
      <c r="N6" s="6">
        <f t="array" ref="N6:P8">MMULT(Q6:Q8,N9:P9)/Q9</f>
        <v>17.485714285714284</v>
      </c>
      <c r="O6" s="7">
        <v>13.885714285714286</v>
      </c>
      <c r="P6" s="8">
        <v>13.628571428571428</v>
      </c>
      <c r="Q6">
        <f>SUM(A6:D6)</f>
        <v>45</v>
      </c>
      <c r="S6" s="14" t="s">
        <v>12</v>
      </c>
      <c r="T6" s="14" t="s">
        <v>13</v>
      </c>
      <c r="U6" s="14" t="s">
        <v>14</v>
      </c>
      <c r="V6" s="14" t="s">
        <v>15</v>
      </c>
      <c r="Z6" t="str">
        <f t="shared" ref="Z6:Z8" si="2">A6</f>
        <v>Wealthy</v>
      </c>
      <c r="AA6" s="6">
        <f>(B6-N6)/SQRT(N6*$AD6*AA$9)</f>
        <v>0.89216960346908147</v>
      </c>
      <c r="AB6" s="7">
        <f t="shared" ref="AB6:AC8" si="3">(C6-O6)/SQRT(O6*$AD6*AB$9)</f>
        <v>0.41724019297621967</v>
      </c>
      <c r="AC6" s="8">
        <f t="shared" si="3"/>
        <v>-1.3658310027197587</v>
      </c>
      <c r="AD6">
        <f>1-SUM(B6:D6)/AD$9</f>
        <v>0.74285714285714288</v>
      </c>
    </row>
    <row r="7" spans="1:30" x14ac:dyDescent="0.35">
      <c r="A7" t="s">
        <v>16</v>
      </c>
      <c r="B7" s="15">
        <v>40</v>
      </c>
      <c r="C7" s="2">
        <v>25</v>
      </c>
      <c r="D7" s="16">
        <v>20</v>
      </c>
      <c r="E7" s="2">
        <f>SUM(B7:D7)</f>
        <v>85</v>
      </c>
      <c r="G7" t="str">
        <f>A7</f>
        <v>Middle Class</v>
      </c>
      <c r="H7" s="15">
        <f t="shared" si="1"/>
        <v>33.028571428571432</v>
      </c>
      <c r="I7" s="2">
        <f t="shared" si="1"/>
        <v>26.228571428571428</v>
      </c>
      <c r="J7" s="16">
        <f t="shared" si="1"/>
        <v>25.742857142857144</v>
      </c>
      <c r="K7" s="2">
        <f>E7</f>
        <v>85</v>
      </c>
      <c r="M7" t="str">
        <f>A7</f>
        <v>Middle Class</v>
      </c>
      <c r="N7" s="9">
        <v>33.028571428571432</v>
      </c>
      <c r="O7">
        <v>26.228571428571428</v>
      </c>
      <c r="P7" s="10">
        <v>25.742857142857144</v>
      </c>
      <c r="Q7">
        <f>SUM(A7:D7)</f>
        <v>85</v>
      </c>
      <c r="S7">
        <f>Q9</f>
        <v>175</v>
      </c>
      <c r="T7">
        <f>COUNT(B6:B8)</f>
        <v>3</v>
      </c>
      <c r="U7">
        <f>COUNT(B6:D6)</f>
        <v>3</v>
      </c>
      <c r="V7">
        <f>(T7-1)*(U7-1)</f>
        <v>4</v>
      </c>
      <c r="Z7" t="str">
        <f t="shared" si="2"/>
        <v>Middle Class</v>
      </c>
      <c r="AA7" s="9">
        <f t="shared" ref="AA7:AA8" si="4">(B7-N7)/SQRT(N7*$AD7*AA$9)</f>
        <v>2.163225492582336</v>
      </c>
      <c r="AB7" s="47">
        <f t="shared" si="3"/>
        <v>-0.4022881144735197</v>
      </c>
      <c r="AC7" s="10">
        <f t="shared" si="3"/>
        <v>-1.8903251756895936</v>
      </c>
      <c r="AD7">
        <f t="shared" ref="AD7:AD8" si="5">1-SUM(B7:D7)/AD$9</f>
        <v>0.51428571428571423</v>
      </c>
    </row>
    <row r="8" spans="1:30" x14ac:dyDescent="0.35">
      <c r="A8" t="s">
        <v>17</v>
      </c>
      <c r="B8" s="17">
        <v>8</v>
      </c>
      <c r="C8" s="18">
        <v>14</v>
      </c>
      <c r="D8" s="19">
        <v>23</v>
      </c>
      <c r="E8" s="2">
        <f>SUM(B8:D8)</f>
        <v>45</v>
      </c>
      <c r="G8" t="str">
        <f>A8</f>
        <v>Poor</v>
      </c>
      <c r="H8" s="17">
        <f t="shared" si="1"/>
        <v>17.485714285714284</v>
      </c>
      <c r="I8" s="18">
        <f t="shared" si="1"/>
        <v>13.885714285714286</v>
      </c>
      <c r="J8" s="19">
        <f t="shared" si="1"/>
        <v>13.628571428571428</v>
      </c>
      <c r="K8" s="2">
        <f>E8</f>
        <v>45</v>
      </c>
      <c r="M8" t="str">
        <f>A8</f>
        <v>Poor</v>
      </c>
      <c r="N8" s="11">
        <v>17.485714285714284</v>
      </c>
      <c r="O8" s="12">
        <v>13.885714285714286</v>
      </c>
      <c r="P8" s="13">
        <v>13.628571428571428</v>
      </c>
      <c r="Q8">
        <f>SUM(A8:D8)</f>
        <v>45</v>
      </c>
      <c r="Z8" t="str">
        <f t="shared" si="2"/>
        <v>Poor</v>
      </c>
      <c r="AA8" s="48">
        <f t="shared" si="4"/>
        <v>-3.3659125949060775</v>
      </c>
      <c r="AB8" s="49">
        <f t="shared" si="3"/>
        <v>4.2793865946278806E-2</v>
      </c>
      <c r="AC8" s="50">
        <f t="shared" si="3"/>
        <v>3.5275005424573305</v>
      </c>
      <c r="AD8">
        <f t="shared" si="5"/>
        <v>0.74285714285714288</v>
      </c>
    </row>
    <row r="9" spans="1:30" ht="15" thickBot="1" x14ac:dyDescent="0.4">
      <c r="A9" t="s">
        <v>8</v>
      </c>
      <c r="B9" s="2">
        <f>SUM(B6:B8)</f>
        <v>68</v>
      </c>
      <c r="C9" s="2">
        <f>SUM(C6:C8)</f>
        <v>54</v>
      </c>
      <c r="D9" s="2">
        <f>SUM(D6:D8)</f>
        <v>53</v>
      </c>
      <c r="E9" s="2">
        <f>SUM(B9:D9)</f>
        <v>175</v>
      </c>
      <c r="G9" t="str">
        <f>A9</f>
        <v>Total</v>
      </c>
      <c r="H9" s="2">
        <f>B9</f>
        <v>68</v>
      </c>
      <c r="I9" s="2">
        <f>C9</f>
        <v>54</v>
      </c>
      <c r="J9" s="2">
        <f>D9</f>
        <v>53</v>
      </c>
      <c r="K9" s="2">
        <f>E9</f>
        <v>175</v>
      </c>
      <c r="M9" t="s">
        <v>8</v>
      </c>
      <c r="N9">
        <f>SUM(B5:B8)</f>
        <v>68</v>
      </c>
      <c r="O9">
        <f>SUM(C5:C8)</f>
        <v>54</v>
      </c>
      <c r="P9">
        <f>SUM(D5:D8)</f>
        <v>53</v>
      </c>
      <c r="Q9">
        <f>SUM(Q6:Q8)</f>
        <v>175</v>
      </c>
      <c r="S9" t="s">
        <v>18</v>
      </c>
      <c r="AA9">
        <f>1-SUM(B6:B8)/$AD9</f>
        <v>0.61142857142857143</v>
      </c>
      <c r="AB9">
        <f t="shared" ref="AB9:AC9" si="6">1-SUM(C6:C8)/$AD9</f>
        <v>0.6914285714285715</v>
      </c>
      <c r="AC9">
        <f t="shared" si="6"/>
        <v>0.69714285714285706</v>
      </c>
      <c r="AD9">
        <f>SUM(B6:D8)</f>
        <v>175</v>
      </c>
    </row>
    <row r="10" spans="1:30" ht="15" thickTop="1" x14ac:dyDescent="0.35">
      <c r="S10" s="14" t="s">
        <v>19</v>
      </c>
      <c r="T10" s="14" t="s">
        <v>20</v>
      </c>
      <c r="U10" s="14" t="s">
        <v>21</v>
      </c>
      <c r="V10" s="14" t="s">
        <v>22</v>
      </c>
      <c r="W10" s="14" t="s">
        <v>23</v>
      </c>
      <c r="X10" s="14" t="s">
        <v>24</v>
      </c>
    </row>
    <row r="11" spans="1:30" x14ac:dyDescent="0.35">
      <c r="A11" s="1" t="s">
        <v>4</v>
      </c>
      <c r="G11" s="1" t="s">
        <v>25</v>
      </c>
      <c r="S11" t="s">
        <v>26</v>
      </c>
      <c r="T11" t="e">
        <f ca="1">CHI_STAT2(B6:D8,N6:P8)</f>
        <v>#NAME?</v>
      </c>
      <c r="U11" t="e">
        <f ca="1">CHIDIST(T11,V7)</f>
        <v>#NAME?</v>
      </c>
      <c r="V11">
        <f>CHIINV(V5,V7)</f>
        <v>9.4877290367811575</v>
      </c>
      <c r="W11" s="2" t="e">
        <f ca="1">IF(V11&lt;T11,"yes","no")</f>
        <v>#NAME?</v>
      </c>
      <c r="X11" t="e">
        <f ca="1">SQRT(T11/(S7*(MIN(T7,U7)-1)))</f>
        <v>#NAME?</v>
      </c>
      <c r="Z11" t="s">
        <v>60</v>
      </c>
    </row>
    <row r="12" spans="1:30" x14ac:dyDescent="0.35">
      <c r="S12" t="s">
        <v>27</v>
      </c>
      <c r="T12" t="e">
        <f ca="1">CHI_MAX2(B6:D8,N6:P8)</f>
        <v>#NAME?</v>
      </c>
      <c r="U12" t="e">
        <f ca="1">CHIDIST(T12,V7)</f>
        <v>#NAME?</v>
      </c>
      <c r="V12">
        <f>CHIINV(V5,V7)</f>
        <v>9.4877290367811575</v>
      </c>
      <c r="W12" s="2" t="e">
        <f ca="1">IF(V12&lt;T12,"yes","no")</f>
        <v>#NAME?</v>
      </c>
      <c r="X12" t="e">
        <f ca="1">SQRT(T12/(S7*(MIN(T7,U7)-1)))</f>
        <v>#NAME?</v>
      </c>
    </row>
    <row r="13" spans="1:30" x14ac:dyDescent="0.35">
      <c r="A13" t="s">
        <v>28</v>
      </c>
      <c r="B13" s="20">
        <v>0.05</v>
      </c>
      <c r="H13" s="2" t="str">
        <f>B5</f>
        <v>Univ</v>
      </c>
      <c r="I13" s="2" t="str">
        <f>C5</f>
        <v>High Sch</v>
      </c>
      <c r="J13" s="2" t="str">
        <f>D5</f>
        <v>None</v>
      </c>
      <c r="K13" s="2" t="str">
        <f>E5</f>
        <v>Total</v>
      </c>
      <c r="S13" s="21"/>
      <c r="T13" s="21"/>
      <c r="U13" s="21"/>
      <c r="V13" s="21"/>
      <c r="W13" s="21"/>
      <c r="X13" s="21"/>
      <c r="AA13" t="str">
        <f t="shared" ref="AA13:AC13" si="7">AA5</f>
        <v>Univ</v>
      </c>
      <c r="AB13" t="str">
        <f t="shared" si="7"/>
        <v>High Sch</v>
      </c>
      <c r="AC13" t="str">
        <f t="shared" si="7"/>
        <v>None</v>
      </c>
    </row>
    <row r="14" spans="1:30" x14ac:dyDescent="0.35">
      <c r="A14" t="s">
        <v>15</v>
      </c>
      <c r="B14" s="22">
        <f>(COUNT(H6:J6)-1)*(COUNT(H6:H8)-1)</f>
        <v>4</v>
      </c>
      <c r="G14" t="str">
        <f>A6</f>
        <v>Wealthy</v>
      </c>
      <c r="H14" s="3">
        <f t="array" ref="H14:J16">MMULT(K14:K16,H17:J17)/K17</f>
        <v>17.485714285714284</v>
      </c>
      <c r="I14" s="23">
        <v>13.885714285714286</v>
      </c>
      <c r="J14" s="5">
        <v>13.628571428571428</v>
      </c>
      <c r="K14" s="2">
        <f>E6</f>
        <v>45</v>
      </c>
      <c r="Z14" t="str">
        <f t="shared" ref="Z14:Z16" si="8">Z6</f>
        <v>Wealthy</v>
      </c>
      <c r="AA14" s="6">
        <f>2*_xlfn.NORM.S.DIST(-ABS(AA6),TRUE)</f>
        <v>0.37230203201517426</v>
      </c>
      <c r="AB14" s="7">
        <f t="shared" ref="AB14:AC14" si="9">2*_xlfn.NORM.S.DIST(-ABS(AB6),TRUE)</f>
        <v>0.67650272902048836</v>
      </c>
      <c r="AC14" s="8">
        <f t="shared" si="9"/>
        <v>0.17199201306251613</v>
      </c>
    </row>
    <row r="15" spans="1:30" x14ac:dyDescent="0.35">
      <c r="A15" t="s">
        <v>21</v>
      </c>
      <c r="B15" s="24">
        <f>CHITEST(B6:D8,H6:J8)</f>
        <v>3.2732287902881591E-3</v>
      </c>
      <c r="G15" t="str">
        <f>A7</f>
        <v>Middle Class</v>
      </c>
      <c r="H15" s="15">
        <v>33.028571428571432</v>
      </c>
      <c r="I15" s="2">
        <v>26.228571428571428</v>
      </c>
      <c r="J15" s="16">
        <v>25.742857142857144</v>
      </c>
      <c r="K15" s="2">
        <f>E7</f>
        <v>85</v>
      </c>
      <c r="Z15" t="str">
        <f t="shared" si="8"/>
        <v>Middle Class</v>
      </c>
      <c r="AA15" s="9">
        <f t="shared" ref="AA15:AC16" si="10">2*_xlfn.NORM.S.DIST(-ABS(AA7),TRUE)</f>
        <v>3.0523840455968492E-2</v>
      </c>
      <c r="AB15" s="47">
        <f t="shared" si="10"/>
        <v>0.68747200076385817</v>
      </c>
      <c r="AC15" s="10">
        <f t="shared" si="10"/>
        <v>5.8714483736818965E-2</v>
      </c>
    </row>
    <row r="16" spans="1:30" x14ac:dyDescent="0.35">
      <c r="G16" t="str">
        <f>A8</f>
        <v>Poor</v>
      </c>
      <c r="H16" s="17">
        <v>17.485714285714284</v>
      </c>
      <c r="I16" s="18">
        <v>13.885714285714286</v>
      </c>
      <c r="J16" s="19">
        <v>13.628571428571428</v>
      </c>
      <c r="K16" s="2">
        <f>E8</f>
        <v>45</v>
      </c>
      <c r="S16" t="s">
        <v>29</v>
      </c>
      <c r="Z16" t="str">
        <f t="shared" si="8"/>
        <v>Poor</v>
      </c>
      <c r="AA16" s="48">
        <f t="shared" si="10"/>
        <v>7.62908781130871E-4</v>
      </c>
      <c r="AB16" s="49">
        <f t="shared" si="10"/>
        <v>0.96586585377768575</v>
      </c>
      <c r="AC16" s="50">
        <f t="shared" si="10"/>
        <v>4.1950290173250657E-4</v>
      </c>
    </row>
    <row r="17" spans="1:21" x14ac:dyDescent="0.35">
      <c r="A17" t="s">
        <v>30</v>
      </c>
      <c r="G17" t="str">
        <f>A9</f>
        <v>Total</v>
      </c>
      <c r="H17" s="2">
        <f>B9</f>
        <v>68</v>
      </c>
      <c r="I17" s="2">
        <f>C9</f>
        <v>54</v>
      </c>
      <c r="J17" s="2">
        <f>D9</f>
        <v>53</v>
      </c>
      <c r="K17" s="2">
        <f>E9</f>
        <v>175</v>
      </c>
    </row>
    <row r="18" spans="1:21" ht="15" thickBot="1" x14ac:dyDescent="0.4">
      <c r="S18" t="s">
        <v>18</v>
      </c>
    </row>
    <row r="19" spans="1:21" ht="15" thickTop="1" x14ac:dyDescent="0.35">
      <c r="A19" t="s">
        <v>31</v>
      </c>
      <c r="S19" s="14" t="s">
        <v>19</v>
      </c>
      <c r="T19" s="14" t="s">
        <v>20</v>
      </c>
      <c r="U19" s="14" t="s">
        <v>21</v>
      </c>
    </row>
    <row r="20" spans="1:21" x14ac:dyDescent="0.35">
      <c r="S20" s="21" t="s">
        <v>26</v>
      </c>
      <c r="T20" s="21" t="e">
        <f ca="1">CHI_STAT(B6:D8)</f>
        <v>#NAME?</v>
      </c>
      <c r="U20" s="21" t="e">
        <f ca="1">CHI_TEST(B6:D8)</f>
        <v>#NAME?</v>
      </c>
    </row>
    <row r="21" spans="1:21" x14ac:dyDescent="0.35">
      <c r="B21" s="25" t="str">
        <f>B5</f>
        <v>Univ</v>
      </c>
      <c r="C21" s="25" t="str">
        <f>C5</f>
        <v>High Sch</v>
      </c>
      <c r="D21" s="25" t="str">
        <f>D5</f>
        <v>None</v>
      </c>
      <c r="S21" s="26" t="s">
        <v>27</v>
      </c>
      <c r="T21" s="26" t="e">
        <f ca="1">CHI_MAX(B6:D8)</f>
        <v>#NAME?</v>
      </c>
      <c r="U21" s="26" t="e">
        <f ca="1">CHI_MAX_TEST(B6:D8)</f>
        <v>#NAME?</v>
      </c>
    </row>
    <row r="22" spans="1:21" x14ac:dyDescent="0.35">
      <c r="A22" t="str">
        <f>A6</f>
        <v>Wealthy</v>
      </c>
      <c r="B22" s="27">
        <f t="shared" ref="B22:D24" si="11">(B6-H6)^2/H6</f>
        <v>0.36153127917833849</v>
      </c>
      <c r="C22" s="21">
        <f t="shared" si="11"/>
        <v>8.9417989417989355E-2</v>
      </c>
      <c r="D22" s="28">
        <f t="shared" si="11"/>
        <v>0.96609763402216209</v>
      </c>
    </row>
    <row r="23" spans="1:21" x14ac:dyDescent="0.35">
      <c r="A23" t="str">
        <f>A7</f>
        <v>Middle Class</v>
      </c>
      <c r="B23" s="29">
        <f t="shared" si="11"/>
        <v>1.4714780029658905</v>
      </c>
      <c r="C23">
        <f t="shared" si="11"/>
        <v>5.7547463429816301E-2</v>
      </c>
      <c r="D23" s="30">
        <f t="shared" si="11"/>
        <v>1.2811479308704619</v>
      </c>
    </row>
    <row r="24" spans="1:21" x14ac:dyDescent="0.35">
      <c r="A24" t="str">
        <f>A8</f>
        <v>Poor</v>
      </c>
      <c r="B24" s="31">
        <f t="shared" si="11"/>
        <v>5.1458450046685327</v>
      </c>
      <c r="C24" s="26">
        <f t="shared" si="11"/>
        <v>9.4062316284537837E-4</v>
      </c>
      <c r="D24" s="32">
        <f t="shared" si="11"/>
        <v>6.4440850554058118</v>
      </c>
    </row>
    <row r="26" spans="1:21" x14ac:dyDescent="0.35">
      <c r="A26" t="s">
        <v>28</v>
      </c>
      <c r="B26" s="20">
        <v>0.05</v>
      </c>
    </row>
    <row r="27" spans="1:21" x14ac:dyDescent="0.35">
      <c r="A27" s="33" t="s">
        <v>32</v>
      </c>
      <c r="B27" s="22">
        <f>SUM(B22:D24)</f>
        <v>15.818090983121849</v>
      </c>
    </row>
    <row r="28" spans="1:21" x14ac:dyDescent="0.35">
      <c r="A28" t="s">
        <v>15</v>
      </c>
      <c r="B28" s="22">
        <f>B14</f>
        <v>4</v>
      </c>
    </row>
    <row r="29" spans="1:21" x14ac:dyDescent="0.35">
      <c r="A29" t="s">
        <v>21</v>
      </c>
      <c r="B29" s="22">
        <f>CHIDIST(B27,B28)</f>
        <v>3.2732287902881591E-3</v>
      </c>
    </row>
    <row r="30" spans="1:21" x14ac:dyDescent="0.35">
      <c r="A30" s="33" t="s">
        <v>33</v>
      </c>
      <c r="B30" s="24">
        <f>CHIINV(B26,B28)</f>
        <v>9.4877290367811575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3502-076F-40B2-9445-B3319C04960A}">
  <sheetPr codeName="Sheet37"/>
  <dimension ref="A1:N24"/>
  <sheetViews>
    <sheetView workbookViewId="0"/>
  </sheetViews>
  <sheetFormatPr defaultRowHeight="14.5" x14ac:dyDescent="0.35"/>
  <cols>
    <col min="1" max="1" width="11.26953125" customWidth="1"/>
    <col min="2" max="4" width="9.1796875" customWidth="1"/>
    <col min="5" max="5" width="5.7265625" customWidth="1"/>
    <col min="6" max="6" width="10.7265625" customWidth="1"/>
    <col min="10" max="10" width="6.1796875" customWidth="1"/>
    <col min="11" max="11" width="9.7265625" customWidth="1"/>
    <col min="13" max="13" width="9.1796875" customWidth="1"/>
    <col min="16" max="16" width="12" customWidth="1"/>
    <col min="21" max="21" width="14.7265625" customWidth="1"/>
  </cols>
  <sheetData>
    <row r="1" spans="1:14" x14ac:dyDescent="0.35">
      <c r="A1" s="1" t="s">
        <v>0</v>
      </c>
    </row>
    <row r="2" spans="1:14" x14ac:dyDescent="0.35">
      <c r="A2" s="34"/>
    </row>
    <row r="3" spans="1:14" x14ac:dyDescent="0.35">
      <c r="A3" s="35" t="s">
        <v>2</v>
      </c>
      <c r="F3" s="1" t="s">
        <v>3</v>
      </c>
      <c r="K3" s="1" t="s">
        <v>34</v>
      </c>
    </row>
    <row r="5" spans="1:14" x14ac:dyDescent="0.35">
      <c r="B5" s="25" t="s">
        <v>35</v>
      </c>
      <c r="C5" s="25" t="s">
        <v>36</v>
      </c>
      <c r="D5" s="25" t="s">
        <v>8</v>
      </c>
      <c r="G5" s="25" t="s">
        <v>35</v>
      </c>
      <c r="H5" s="25" t="s">
        <v>36</v>
      </c>
      <c r="I5" s="25" t="s">
        <v>8</v>
      </c>
      <c r="L5" s="25" t="s">
        <v>35</v>
      </c>
      <c r="M5" s="25" t="s">
        <v>36</v>
      </c>
      <c r="N5" s="25" t="s">
        <v>8</v>
      </c>
    </row>
    <row r="6" spans="1:14" x14ac:dyDescent="0.35">
      <c r="A6" t="s">
        <v>37</v>
      </c>
      <c r="B6" s="27">
        <v>31</v>
      </c>
      <c r="C6" s="28">
        <v>57</v>
      </c>
      <c r="D6">
        <f>SUM(B6:C6)</f>
        <v>88</v>
      </c>
      <c r="F6" t="s">
        <v>37</v>
      </c>
      <c r="G6" s="27">
        <f>I6*G8/I8</f>
        <v>24.64</v>
      </c>
      <c r="H6" s="28">
        <f>I6*H8/I8</f>
        <v>63.36</v>
      </c>
      <c r="I6">
        <f>D6</f>
        <v>88</v>
      </c>
      <c r="K6" t="s">
        <v>37</v>
      </c>
      <c r="L6" s="27">
        <f t="array" ref="L6:M7">MMULT(N6:N7,L8:M8)/N8</f>
        <v>24.64</v>
      </c>
      <c r="M6" s="28">
        <v>63.36</v>
      </c>
      <c r="N6">
        <f>D6</f>
        <v>88</v>
      </c>
    </row>
    <row r="7" spans="1:14" x14ac:dyDescent="0.35">
      <c r="A7" t="s">
        <v>38</v>
      </c>
      <c r="B7" s="31">
        <v>11</v>
      </c>
      <c r="C7" s="32">
        <v>51</v>
      </c>
      <c r="D7">
        <f>SUM(B7:C7)</f>
        <v>62</v>
      </c>
      <c r="F7" t="s">
        <v>38</v>
      </c>
      <c r="G7" s="31">
        <f>I7*G8/I8</f>
        <v>17.36</v>
      </c>
      <c r="H7" s="32">
        <f>I7*H8/I8</f>
        <v>44.64</v>
      </c>
      <c r="I7">
        <f>D7</f>
        <v>62</v>
      </c>
      <c r="K7" t="s">
        <v>38</v>
      </c>
      <c r="L7" s="31">
        <v>17.36</v>
      </c>
      <c r="M7" s="32">
        <v>44.64</v>
      </c>
      <c r="N7">
        <f>D7</f>
        <v>62</v>
      </c>
    </row>
    <row r="8" spans="1:14" x14ac:dyDescent="0.35">
      <c r="A8" t="s">
        <v>8</v>
      </c>
      <c r="B8">
        <f>SUM(B6:B7)</f>
        <v>42</v>
      </c>
      <c r="C8">
        <f>SUM(C6:C7)</f>
        <v>108</v>
      </c>
      <c r="D8">
        <f>SUM(D6:D7)</f>
        <v>150</v>
      </c>
      <c r="F8" t="s">
        <v>8</v>
      </c>
      <c r="G8">
        <f>B8</f>
        <v>42</v>
      </c>
      <c r="H8">
        <f>C8</f>
        <v>108</v>
      </c>
      <c r="I8">
        <f>D8</f>
        <v>150</v>
      </c>
      <c r="K8" t="s">
        <v>8</v>
      </c>
      <c r="L8">
        <f>B8</f>
        <v>42</v>
      </c>
      <c r="M8">
        <f>C8</f>
        <v>108</v>
      </c>
      <c r="N8">
        <f>D8</f>
        <v>150</v>
      </c>
    </row>
    <row r="10" spans="1:14" x14ac:dyDescent="0.35">
      <c r="A10" s="1" t="s">
        <v>0</v>
      </c>
      <c r="F10" s="1" t="s">
        <v>39</v>
      </c>
    </row>
    <row r="12" spans="1:14" x14ac:dyDescent="0.35">
      <c r="A12" t="s">
        <v>40</v>
      </c>
      <c r="F12" t="s">
        <v>41</v>
      </c>
    </row>
    <row r="14" spans="1:14" x14ac:dyDescent="0.35">
      <c r="B14" s="25" t="s">
        <v>35</v>
      </c>
      <c r="C14" s="25" t="s">
        <v>36</v>
      </c>
      <c r="D14" s="25" t="s">
        <v>8</v>
      </c>
      <c r="G14" s="25" t="s">
        <v>35</v>
      </c>
      <c r="H14" s="25" t="s">
        <v>36</v>
      </c>
      <c r="I14" s="25" t="s">
        <v>8</v>
      </c>
    </row>
    <row r="15" spans="1:14" x14ac:dyDescent="0.35">
      <c r="A15" t="s">
        <v>37</v>
      </c>
      <c r="B15" s="27">
        <f>(B6-G6)^2/G6</f>
        <v>1.6416233766233761</v>
      </c>
      <c r="C15" s="28">
        <f>(C6-H6)^2/H6</f>
        <v>0.6384090909090907</v>
      </c>
      <c r="D15">
        <f>SUM(B15:C15)</f>
        <v>2.2800324675324668</v>
      </c>
      <c r="F15" t="s">
        <v>37</v>
      </c>
      <c r="G15" s="27">
        <f>B6*LN(B6/G6)</f>
        <v>7.1180980404146457</v>
      </c>
      <c r="H15" s="28">
        <f>C6*LN(C6/H6)</f>
        <v>-6.0295443412823531</v>
      </c>
      <c r="I15">
        <f>SUM(G15:H15)</f>
        <v>1.0885536991322926</v>
      </c>
    </row>
    <row r="16" spans="1:14" x14ac:dyDescent="0.35">
      <c r="A16" t="s">
        <v>38</v>
      </c>
      <c r="B16" s="31">
        <f>(B7-G7)^2/G7</f>
        <v>2.3300460829493082</v>
      </c>
      <c r="C16" s="32">
        <f>(C7-H7)^2/H7</f>
        <v>0.90612903225806429</v>
      </c>
      <c r="D16">
        <f>SUM(B16:C16)</f>
        <v>3.2361751152073723</v>
      </c>
      <c r="F16" t="s">
        <v>38</v>
      </c>
      <c r="G16" s="31">
        <f>B7*LN(B7/G7)</f>
        <v>-5.0190078007721697</v>
      </c>
      <c r="H16" s="32">
        <f>C7*LN(C7/H7)</f>
        <v>6.7929610472147877</v>
      </c>
      <c r="I16">
        <f>SUM(G16:H16)</f>
        <v>1.773953246442618</v>
      </c>
    </row>
    <row r="17" spans="1:9" x14ac:dyDescent="0.35">
      <c r="C17" s="25" t="s">
        <v>42</v>
      </c>
      <c r="D17">
        <f>SUM(D15:D16)</f>
        <v>5.5162075827398391</v>
      </c>
      <c r="H17" s="25" t="s">
        <v>42</v>
      </c>
      <c r="I17">
        <f>2*SUM(I15:I16)</f>
        <v>5.7250138911498212</v>
      </c>
    </row>
    <row r="19" spans="1:9" x14ac:dyDescent="0.35">
      <c r="A19" t="s">
        <v>28</v>
      </c>
      <c r="B19" s="20">
        <v>0.05</v>
      </c>
      <c r="F19" t="s">
        <v>28</v>
      </c>
      <c r="G19" s="20">
        <f>B19</f>
        <v>0.05</v>
      </c>
    </row>
    <row r="20" spans="1:9" x14ac:dyDescent="0.35">
      <c r="A20" t="s">
        <v>15</v>
      </c>
      <c r="B20" s="22">
        <f>(COUNT(B6:C6)-1)*(COUNT(B6:B7)-1)</f>
        <v>1</v>
      </c>
      <c r="F20" t="s">
        <v>15</v>
      </c>
      <c r="G20" s="22">
        <f>B20</f>
        <v>1</v>
      </c>
    </row>
    <row r="21" spans="1:9" x14ac:dyDescent="0.35">
      <c r="A21" t="s">
        <v>32</v>
      </c>
      <c r="B21" s="22">
        <f>D17</f>
        <v>5.5162075827398391</v>
      </c>
      <c r="F21" t="s">
        <v>32</v>
      </c>
      <c r="G21" s="22">
        <f>I17</f>
        <v>5.7250138911498212</v>
      </c>
    </row>
    <row r="22" spans="1:9" x14ac:dyDescent="0.35">
      <c r="A22" t="s">
        <v>21</v>
      </c>
      <c r="B22" s="22">
        <f>CHIDIST(B21,B20)</f>
        <v>1.8841061611125618E-2</v>
      </c>
      <c r="F22" t="s">
        <v>21</v>
      </c>
      <c r="G22" s="22">
        <f>CHIDIST(G21,G20)</f>
        <v>1.6724904294501547E-2</v>
      </c>
    </row>
    <row r="23" spans="1:9" x14ac:dyDescent="0.35">
      <c r="A23" t="s">
        <v>33</v>
      </c>
      <c r="B23" s="22">
        <f>CHIINV(B19,B20)</f>
        <v>3.8414588206941236</v>
      </c>
      <c r="F23" t="s">
        <v>33</v>
      </c>
      <c r="G23" s="22">
        <f>CHIINV(G19,G20)</f>
        <v>3.8414588206941236</v>
      </c>
    </row>
    <row r="24" spans="1:9" x14ac:dyDescent="0.35">
      <c r="A24" t="s">
        <v>23</v>
      </c>
      <c r="B24" s="36" t="str">
        <f>IF(B22&lt;B19,"yes","no")</f>
        <v>yes</v>
      </c>
      <c r="F24" t="s">
        <v>23</v>
      </c>
      <c r="G24" s="36" t="str">
        <f>IF(G22&lt;G19,"yes","no")</f>
        <v>yes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3EA27-0661-4697-8698-3C82D41496D5}">
  <sheetPr codeName="Sheet38"/>
  <dimension ref="A1:H7"/>
  <sheetViews>
    <sheetView workbookViewId="0"/>
  </sheetViews>
  <sheetFormatPr defaultRowHeight="14.5" x14ac:dyDescent="0.35"/>
  <cols>
    <col min="1" max="1" width="9.81640625" customWidth="1"/>
    <col min="4" max="4" width="9.1796875" customWidth="1"/>
    <col min="6" max="6" width="10" customWidth="1"/>
    <col min="7" max="7" width="9.54296875" customWidth="1"/>
    <col min="12" max="12" width="10.1796875" customWidth="1"/>
  </cols>
  <sheetData>
    <row r="1" spans="1:8" x14ac:dyDescent="0.35">
      <c r="A1" s="1" t="s">
        <v>43</v>
      </c>
    </row>
    <row r="2" spans="1:8" x14ac:dyDescent="0.35">
      <c r="A2" s="1"/>
    </row>
    <row r="3" spans="1:8" x14ac:dyDescent="0.35">
      <c r="A3" s="1" t="s">
        <v>44</v>
      </c>
      <c r="F3" s="1" t="s">
        <v>45</v>
      </c>
    </row>
    <row r="4" spans="1:8" x14ac:dyDescent="0.35">
      <c r="B4" s="25" t="s">
        <v>35</v>
      </c>
      <c r="C4" s="25" t="s">
        <v>36</v>
      </c>
      <c r="G4" s="25" t="s">
        <v>46</v>
      </c>
      <c r="H4" s="25" t="s">
        <v>47</v>
      </c>
    </row>
    <row r="5" spans="1:8" x14ac:dyDescent="0.35">
      <c r="A5" t="s">
        <v>37</v>
      </c>
      <c r="B5" s="27">
        <v>31</v>
      </c>
      <c r="C5" s="28">
        <v>57</v>
      </c>
      <c r="D5">
        <f>SUM(B5:C5)</f>
        <v>88</v>
      </c>
      <c r="F5" t="s">
        <v>35</v>
      </c>
      <c r="G5" s="37">
        <f>B6/B7</f>
        <v>0.26190476190476192</v>
      </c>
      <c r="H5" s="38">
        <f>B6/B5</f>
        <v>0.35483870967741937</v>
      </c>
    </row>
    <row r="6" spans="1:8" x14ac:dyDescent="0.35">
      <c r="A6" t="s">
        <v>38</v>
      </c>
      <c r="B6" s="31">
        <v>11</v>
      </c>
      <c r="C6" s="32">
        <v>51</v>
      </c>
      <c r="D6">
        <f>SUM(B6:C6)</f>
        <v>62</v>
      </c>
      <c r="F6" t="s">
        <v>36</v>
      </c>
      <c r="G6" s="39">
        <f>C6/C7</f>
        <v>0.47222222222222221</v>
      </c>
      <c r="H6" s="40">
        <f>C6/C5</f>
        <v>0.89473684210526316</v>
      </c>
    </row>
    <row r="7" spans="1:8" x14ac:dyDescent="0.35">
      <c r="B7">
        <f>SUM(B5:B6)</f>
        <v>42</v>
      </c>
      <c r="C7">
        <f>SUM(C5:C6)</f>
        <v>108</v>
      </c>
      <c r="D7">
        <f>SUM(D5:D6)</f>
        <v>150</v>
      </c>
      <c r="F7" t="s">
        <v>48</v>
      </c>
      <c r="G7" s="41">
        <f>G6/G5</f>
        <v>1.803030303030303</v>
      </c>
      <c r="H7" s="41">
        <f>H6/H5</f>
        <v>2.5215311004784686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E138-F6D9-43D9-9F74-85D05B19BE38}">
  <sheetPr codeName="Sheet298"/>
  <dimension ref="A1:S41"/>
  <sheetViews>
    <sheetView zoomScaleNormal="100" workbookViewId="0"/>
  </sheetViews>
  <sheetFormatPr defaultRowHeight="14.5" x14ac:dyDescent="0.35"/>
  <cols>
    <col min="3" max="3" width="3.81640625" customWidth="1"/>
    <col min="5" max="7" width="7.1796875" customWidth="1"/>
    <col min="8" max="8" width="4.26953125" customWidth="1"/>
    <col min="12" max="12" width="6.453125" customWidth="1"/>
    <col min="13" max="13" width="4.453125" customWidth="1"/>
    <col min="18" max="18" width="6.453125" customWidth="1"/>
  </cols>
  <sheetData>
    <row r="1" spans="1:19" x14ac:dyDescent="0.35">
      <c r="A1" s="1" t="s">
        <v>49</v>
      </c>
    </row>
    <row r="2" spans="1:19" x14ac:dyDescent="0.35">
      <c r="A2" s="1"/>
    </row>
    <row r="3" spans="1:19" x14ac:dyDescent="0.35">
      <c r="A3" s="42" t="s">
        <v>50</v>
      </c>
      <c r="B3" s="42" t="s">
        <v>51</v>
      </c>
      <c r="D3" t="s">
        <v>52</v>
      </c>
      <c r="I3" t="s">
        <v>3</v>
      </c>
      <c r="N3" t="s">
        <v>4</v>
      </c>
    </row>
    <row r="4" spans="1:19" x14ac:dyDescent="0.35">
      <c r="A4" s="2" t="s">
        <v>11</v>
      </c>
      <c r="B4" s="2" t="s">
        <v>53</v>
      </c>
    </row>
    <row r="5" spans="1:19" ht="15" thickBot="1" x14ac:dyDescent="0.4">
      <c r="A5" s="2" t="s">
        <v>11</v>
      </c>
      <c r="B5" s="2" t="s">
        <v>53</v>
      </c>
      <c r="E5" t="e">
        <f t="array" aca="1" ref="E5:F5" ca="1">TRANSPOSE(SortUnique(B4:B41))</f>
        <v>#NAME?</v>
      </c>
      <c r="F5" t="e">
        <f ca="1"/>
        <v>#NAME?</v>
      </c>
      <c r="G5" s="25" t="s">
        <v>8</v>
      </c>
      <c r="I5" t="str">
        <f>IF(D5="","",D5)</f>
        <v/>
      </c>
      <c r="J5" t="e">
        <f ca="1">IF(E5="","",E5)</f>
        <v>#NAME?</v>
      </c>
      <c r="K5" t="e">
        <f ca="1">IF(F5="","",F5)</f>
        <v>#NAME?</v>
      </c>
      <c r="L5" s="25" t="s">
        <v>8</v>
      </c>
      <c r="N5" t="s">
        <v>9</v>
      </c>
      <c r="P5" t="s">
        <v>10</v>
      </c>
      <c r="Q5">
        <v>0.05</v>
      </c>
    </row>
    <row r="6" spans="1:19" ht="15" thickTop="1" x14ac:dyDescent="0.35">
      <c r="A6" s="2" t="s">
        <v>11</v>
      </c>
      <c r="B6" s="2" t="s">
        <v>53</v>
      </c>
      <c r="D6" t="e">
        <f t="array" aca="1" ref="D6:D8" ca="1">SortUnique(A4:A41)</f>
        <v>#NAME?</v>
      </c>
      <c r="E6" s="6">
        <f t="array" ref="E6" ca="1">COUNTIFS($A$4:$A$41,$D6,$B$4:$B$41,E$5)</f>
        <v>0</v>
      </c>
      <c r="F6" s="8">
        <f t="array" ref="F6" ca="1">COUNTIFS($A$4:$A$41,$D6,$B$4:$B$41,F$5)</f>
        <v>0</v>
      </c>
      <c r="G6">
        <f t="array" ref="G6" ca="1">SUM(E6:F6)</f>
        <v>0</v>
      </c>
      <c r="I6" t="e">
        <f ca="1">IF(D6="","",D6)</f>
        <v>#NAME?</v>
      </c>
      <c r="J6" s="6" t="e">
        <f t="array" aca="1" ref="J6:K8" ca="1">MMULT(L6:L8,J9:K9)/L9</f>
        <v>#DIV/0!</v>
      </c>
      <c r="K6" s="8" t="e">
        <f ca="1"/>
        <v>#DIV/0!</v>
      </c>
      <c r="L6">
        <f ca="1">SUM(E6:F6)</f>
        <v>0</v>
      </c>
      <c r="N6" s="14" t="s">
        <v>12</v>
      </c>
      <c r="O6" s="14" t="s">
        <v>13</v>
      </c>
      <c r="P6" s="14" t="s">
        <v>14</v>
      </c>
      <c r="Q6" s="14" t="s">
        <v>15</v>
      </c>
    </row>
    <row r="7" spans="1:19" x14ac:dyDescent="0.35">
      <c r="A7" s="2" t="s">
        <v>11</v>
      </c>
      <c r="B7" s="2" t="s">
        <v>53</v>
      </c>
      <c r="D7" t="e">
        <f ca="1"/>
        <v>#NAME?</v>
      </c>
      <c r="E7" s="9">
        <f t="array" ref="E7" ca="1">COUNTIFS($A$4:$A$41,$D7,$B$4:$B$41,E$5)</f>
        <v>0</v>
      </c>
      <c r="F7" s="10">
        <f t="array" ref="F7" ca="1">COUNTIFS($A$4:$A$41,$D7,$B$4:$B$41,F$5)</f>
        <v>0</v>
      </c>
      <c r="G7">
        <f t="array" ref="G7" ca="1">SUM(E7:F7)</f>
        <v>0</v>
      </c>
      <c r="I7" t="e">
        <f ca="1">IF(D7="","",D7)</f>
        <v>#NAME?</v>
      </c>
      <c r="J7" s="9" t="e">
        <f ca="1"/>
        <v>#DIV/0!</v>
      </c>
      <c r="K7" s="10" t="e">
        <f ca="1"/>
        <v>#DIV/0!</v>
      </c>
      <c r="L7">
        <f ca="1">SUM(E7:F7)</f>
        <v>0</v>
      </c>
      <c r="N7">
        <f ca="1">L9</f>
        <v>0</v>
      </c>
      <c r="O7">
        <f ca="1">COUNT(E6:E8)</f>
        <v>3</v>
      </c>
      <c r="P7">
        <f ca="1">COUNT(E6:F6)</f>
        <v>2</v>
      </c>
      <c r="Q7">
        <f ca="1">(O7-1)*(P7-1)</f>
        <v>2</v>
      </c>
    </row>
    <row r="8" spans="1:19" x14ac:dyDescent="0.35">
      <c r="A8" s="2" t="s">
        <v>11</v>
      </c>
      <c r="B8" s="2" t="s">
        <v>53</v>
      </c>
      <c r="D8" t="e">
        <f ca="1"/>
        <v>#NAME?</v>
      </c>
      <c r="E8" s="11">
        <f t="array" ref="E8" ca="1">COUNTIFS($A$4:$A$41,$D8,$B$4:$B$41,E$5)</f>
        <v>0</v>
      </c>
      <c r="F8" s="13">
        <f t="array" ref="F8" ca="1">COUNTIFS($A$4:$A$41,$D8,$B$4:$B$41,F$5)</f>
        <v>0</v>
      </c>
      <c r="G8">
        <f t="array" ref="G8" ca="1">SUM(E8:F8)</f>
        <v>0</v>
      </c>
      <c r="I8" t="e">
        <f ca="1">IF(D8="","",D8)</f>
        <v>#NAME?</v>
      </c>
      <c r="J8" s="11" t="e">
        <f ca="1"/>
        <v>#DIV/0!</v>
      </c>
      <c r="K8" s="13" t="e">
        <f ca="1"/>
        <v>#DIV/0!</v>
      </c>
      <c r="L8">
        <f ca="1">SUM(E8:F8)</f>
        <v>0</v>
      </c>
    </row>
    <row r="9" spans="1:19" ht="15" thickBot="1" x14ac:dyDescent="0.4">
      <c r="A9" s="2" t="s">
        <v>11</v>
      </c>
      <c r="B9" s="2" t="s">
        <v>53</v>
      </c>
      <c r="E9">
        <f t="array" ref="E9" ca="1">SUM(E6:E8)</f>
        <v>0</v>
      </c>
      <c r="F9">
        <f t="array" ref="F9" ca="1">SUM(F6:F8)</f>
        <v>0</v>
      </c>
      <c r="G9">
        <f t="array" ref="G9" ca="1">SUM(G6:G8)</f>
        <v>0</v>
      </c>
      <c r="I9" t="s">
        <v>8</v>
      </c>
      <c r="J9">
        <f ca="1">SUM(E6:E8)</f>
        <v>0</v>
      </c>
      <c r="K9">
        <f ca="1">SUM(F6:F8)</f>
        <v>0</v>
      </c>
      <c r="L9">
        <f ca="1">SUM(L6:L8)</f>
        <v>0</v>
      </c>
      <c r="N9" t="s">
        <v>18</v>
      </c>
    </row>
    <row r="10" spans="1:19" ht="15" thickTop="1" x14ac:dyDescent="0.35">
      <c r="A10" s="2" t="s">
        <v>11</v>
      </c>
      <c r="B10" s="2" t="s">
        <v>54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</row>
    <row r="11" spans="1:19" x14ac:dyDescent="0.35">
      <c r="A11" s="2" t="s">
        <v>11</v>
      </c>
      <c r="B11" s="2" t="s">
        <v>54</v>
      </c>
      <c r="N11" t="s">
        <v>26</v>
      </c>
      <c r="O11" t="e">
        <f ca="1">CHI_STAT2(E6:F8,J6:K8)</f>
        <v>#NAME?</v>
      </c>
      <c r="P11" t="e">
        <f ca="1">CHIDIST(O11,Q7)</f>
        <v>#NAME?</v>
      </c>
      <c r="Q11">
        <f ca="1">CHIINV(Q5,Q7)</f>
        <v>5.9914645471079817</v>
      </c>
      <c r="R11" s="2" t="e">
        <f ca="1">IF(Q11&lt;O11,"yes","no")</f>
        <v>#NAME?</v>
      </c>
      <c r="S11" t="e">
        <f ca="1">SQRT(O11/(N7*(MIN(O7,P7)-1)))</f>
        <v>#NAME?</v>
      </c>
    </row>
    <row r="12" spans="1:19" x14ac:dyDescent="0.35">
      <c r="A12" s="2" t="s">
        <v>11</v>
      </c>
      <c r="B12" s="2" t="s">
        <v>54</v>
      </c>
      <c r="N12" t="s">
        <v>27</v>
      </c>
      <c r="O12" t="e">
        <f ca="1">CHI_MAX2(E6:F8,J6:K8)</f>
        <v>#NAME?</v>
      </c>
      <c r="P12" t="e">
        <f ca="1">CHIDIST(O12,Q7)</f>
        <v>#NAME?</v>
      </c>
      <c r="Q12">
        <f ca="1">CHIINV(Q5,Q7)</f>
        <v>5.9914645471079817</v>
      </c>
      <c r="R12" s="2" t="e">
        <f ca="1">IF(Q12&lt;O12,"yes","no")</f>
        <v>#NAME?</v>
      </c>
      <c r="S12" t="e">
        <f ca="1">SQRT(O12/(N7*(MIN(O7,P7)-1)))</f>
        <v>#NAME?</v>
      </c>
    </row>
    <row r="13" spans="1:19" x14ac:dyDescent="0.35">
      <c r="A13" s="2" t="s">
        <v>11</v>
      </c>
      <c r="B13" s="2" t="s">
        <v>54</v>
      </c>
      <c r="N13" s="21"/>
      <c r="O13" s="21"/>
      <c r="P13" s="21"/>
      <c r="Q13" s="21"/>
      <c r="R13" s="21"/>
      <c r="S13" s="21"/>
    </row>
    <row r="14" spans="1:19" x14ac:dyDescent="0.35">
      <c r="A14" s="2" t="s">
        <v>11</v>
      </c>
      <c r="B14" s="2" t="s">
        <v>54</v>
      </c>
    </row>
    <row r="15" spans="1:19" x14ac:dyDescent="0.35">
      <c r="A15" s="2" t="s">
        <v>55</v>
      </c>
      <c r="B15" s="2" t="s">
        <v>53</v>
      </c>
    </row>
    <row r="16" spans="1:19" x14ac:dyDescent="0.35">
      <c r="A16" s="2" t="s">
        <v>55</v>
      </c>
      <c r="B16" s="2" t="s">
        <v>53</v>
      </c>
    </row>
    <row r="17" spans="1:2" x14ac:dyDescent="0.35">
      <c r="A17" s="2" t="s">
        <v>55</v>
      </c>
      <c r="B17" s="2" t="s">
        <v>53</v>
      </c>
    </row>
    <row r="18" spans="1:2" x14ac:dyDescent="0.35">
      <c r="A18" s="2" t="s">
        <v>55</v>
      </c>
      <c r="B18" s="2" t="s">
        <v>53</v>
      </c>
    </row>
    <row r="19" spans="1:2" x14ac:dyDescent="0.35">
      <c r="A19" s="2" t="s">
        <v>55</v>
      </c>
      <c r="B19" s="2" t="s">
        <v>53</v>
      </c>
    </row>
    <row r="20" spans="1:2" x14ac:dyDescent="0.35">
      <c r="A20" s="2" t="s">
        <v>55</v>
      </c>
      <c r="B20" s="2" t="s">
        <v>53</v>
      </c>
    </row>
    <row r="21" spans="1:2" x14ac:dyDescent="0.35">
      <c r="A21" s="2" t="s">
        <v>55</v>
      </c>
      <c r="B21" s="2" t="s">
        <v>53</v>
      </c>
    </row>
    <row r="22" spans="1:2" x14ac:dyDescent="0.35">
      <c r="A22" s="2" t="s">
        <v>55</v>
      </c>
      <c r="B22" s="2" t="s">
        <v>53</v>
      </c>
    </row>
    <row r="23" spans="1:2" x14ac:dyDescent="0.35">
      <c r="A23" s="2" t="s">
        <v>55</v>
      </c>
      <c r="B23" s="2" t="s">
        <v>53</v>
      </c>
    </row>
    <row r="24" spans="1:2" x14ac:dyDescent="0.35">
      <c r="A24" s="2" t="s">
        <v>55</v>
      </c>
      <c r="B24" s="2" t="s">
        <v>54</v>
      </c>
    </row>
    <row r="25" spans="1:2" x14ac:dyDescent="0.35">
      <c r="A25" s="2" t="s">
        <v>55</v>
      </c>
      <c r="B25" s="2" t="s">
        <v>54</v>
      </c>
    </row>
    <row r="26" spans="1:2" x14ac:dyDescent="0.35">
      <c r="A26" s="2" t="s">
        <v>55</v>
      </c>
      <c r="B26" s="2" t="s">
        <v>54</v>
      </c>
    </row>
    <row r="27" spans="1:2" x14ac:dyDescent="0.35">
      <c r="A27" s="2" t="s">
        <v>55</v>
      </c>
      <c r="B27" s="2" t="s">
        <v>54</v>
      </c>
    </row>
    <row r="28" spans="1:2" x14ac:dyDescent="0.35">
      <c r="A28" s="2" t="s">
        <v>55</v>
      </c>
      <c r="B28" s="2" t="s">
        <v>54</v>
      </c>
    </row>
    <row r="29" spans="1:2" x14ac:dyDescent="0.35">
      <c r="A29" s="2" t="s">
        <v>55</v>
      </c>
      <c r="B29" s="2" t="s">
        <v>54</v>
      </c>
    </row>
    <row r="30" spans="1:2" x14ac:dyDescent="0.35">
      <c r="A30" s="2" t="s">
        <v>55</v>
      </c>
      <c r="B30" s="2" t="s">
        <v>54</v>
      </c>
    </row>
    <row r="31" spans="1:2" x14ac:dyDescent="0.35">
      <c r="A31" s="2" t="s">
        <v>17</v>
      </c>
      <c r="B31" s="2" t="s">
        <v>53</v>
      </c>
    </row>
    <row r="32" spans="1:2" x14ac:dyDescent="0.35">
      <c r="A32" s="2" t="s">
        <v>17</v>
      </c>
      <c r="B32" s="2" t="s">
        <v>53</v>
      </c>
    </row>
    <row r="33" spans="1:2" x14ac:dyDescent="0.35">
      <c r="A33" s="2" t="s">
        <v>17</v>
      </c>
      <c r="B33" s="2" t="s">
        <v>53</v>
      </c>
    </row>
    <row r="34" spans="1:2" x14ac:dyDescent="0.35">
      <c r="A34" s="2" t="s">
        <v>17</v>
      </c>
      <c r="B34" s="2" t="s">
        <v>53</v>
      </c>
    </row>
    <row r="35" spans="1:2" x14ac:dyDescent="0.35">
      <c r="A35" s="2" t="s">
        <v>17</v>
      </c>
      <c r="B35" s="2" t="s">
        <v>53</v>
      </c>
    </row>
    <row r="36" spans="1:2" x14ac:dyDescent="0.35">
      <c r="A36" s="2" t="s">
        <v>17</v>
      </c>
      <c r="B36" s="2" t="s">
        <v>54</v>
      </c>
    </row>
    <row r="37" spans="1:2" x14ac:dyDescent="0.35">
      <c r="A37" s="2" t="s">
        <v>17</v>
      </c>
      <c r="B37" s="2" t="s">
        <v>54</v>
      </c>
    </row>
    <row r="38" spans="1:2" x14ac:dyDescent="0.35">
      <c r="A38" s="2" t="s">
        <v>17</v>
      </c>
      <c r="B38" s="2" t="s">
        <v>54</v>
      </c>
    </row>
    <row r="39" spans="1:2" x14ac:dyDescent="0.35">
      <c r="A39" s="2" t="s">
        <v>17</v>
      </c>
      <c r="B39" s="2" t="s">
        <v>54</v>
      </c>
    </row>
    <row r="40" spans="1:2" x14ac:dyDescent="0.35">
      <c r="A40" s="2" t="s">
        <v>17</v>
      </c>
      <c r="B40" s="2" t="s">
        <v>54</v>
      </c>
    </row>
    <row r="41" spans="1:2" x14ac:dyDescent="0.35">
      <c r="A41" s="43" t="s">
        <v>17</v>
      </c>
      <c r="B41" s="43" t="s">
        <v>54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C5F7-C8A5-4244-8746-E13BDF03522A}">
  <sheetPr codeName="Sheet53"/>
  <dimension ref="A1:T13"/>
  <sheetViews>
    <sheetView workbookViewId="0"/>
  </sheetViews>
  <sheetFormatPr defaultRowHeight="14.5" x14ac:dyDescent="0.35"/>
  <cols>
    <col min="3" max="4" width="6.26953125" customWidth="1"/>
  </cols>
  <sheetData>
    <row r="1" spans="1:20" x14ac:dyDescent="0.35">
      <c r="A1" s="1" t="s">
        <v>49</v>
      </c>
    </row>
    <row r="2" spans="1:20" x14ac:dyDescent="0.35">
      <c r="A2" s="1"/>
    </row>
    <row r="3" spans="1:20" x14ac:dyDescent="0.35">
      <c r="A3" s="42" t="s">
        <v>50</v>
      </c>
      <c r="B3" s="42" t="s">
        <v>51</v>
      </c>
      <c r="C3" s="44" t="s">
        <v>12</v>
      </c>
      <c r="E3" t="s">
        <v>52</v>
      </c>
      <c r="J3" t="s">
        <v>3</v>
      </c>
      <c r="O3" t="s">
        <v>4</v>
      </c>
    </row>
    <row r="4" spans="1:20" x14ac:dyDescent="0.35">
      <c r="A4" s="2" t="s">
        <v>11</v>
      </c>
      <c r="B4" s="2" t="s">
        <v>54</v>
      </c>
      <c r="C4" s="2">
        <v>5</v>
      </c>
    </row>
    <row r="5" spans="1:20" ht="15" thickBot="1" x14ac:dyDescent="0.4">
      <c r="A5" s="2" t="s">
        <v>17</v>
      </c>
      <c r="B5" s="2" t="s">
        <v>53</v>
      </c>
      <c r="C5" s="2">
        <v>5</v>
      </c>
      <c r="F5" t="e">
        <f t="array" aca="1" ref="F5:G5" ca="1">TRANSPOSE(SortUnique(B4:B9))</f>
        <v>#NAME?</v>
      </c>
      <c r="G5" t="e">
        <f ca="1"/>
        <v>#NAME?</v>
      </c>
      <c r="J5" t="str">
        <f>IF(E5="","",E5)</f>
        <v/>
      </c>
      <c r="K5" t="e">
        <f ca="1">IF(F5="","",F5)</f>
        <v>#NAME?</v>
      </c>
      <c r="L5" t="e">
        <f ca="1">IF(G5="","",G5)</f>
        <v>#NAME?</v>
      </c>
      <c r="M5" t="s">
        <v>8</v>
      </c>
      <c r="O5" t="s">
        <v>9</v>
      </c>
      <c r="Q5" t="s">
        <v>10</v>
      </c>
      <c r="R5">
        <v>0.05</v>
      </c>
    </row>
    <row r="6" spans="1:20" ht="15" thickTop="1" x14ac:dyDescent="0.35">
      <c r="A6" s="2" t="s">
        <v>11</v>
      </c>
      <c r="B6" s="2" t="s">
        <v>53</v>
      </c>
      <c r="C6" s="2">
        <v>6</v>
      </c>
      <c r="E6" t="e">
        <f t="array" aca="1" ref="E6:E8" ca="1">SortUnique(A4:A9)</f>
        <v>#NAME?</v>
      </c>
      <c r="F6" s="6">
        <f t="array" ref="F6" ca="1">SUMIFS($C$4:$C$9,$A$4:$A$9,$E6,$B$4:$B$9,F$5)</f>
        <v>0</v>
      </c>
      <c r="G6" s="8">
        <f t="array" ref="G6" ca="1">SUMIFS($C$4:$C$9,$A$4:$A$9,$E6,$B$4:$B$9,G$5)</f>
        <v>0</v>
      </c>
      <c r="H6">
        <f t="array" ref="H6" ca="1">SUM(F6:G6)</f>
        <v>0</v>
      </c>
      <c r="J6" t="e">
        <f ca="1">IF(E6="","",E6)</f>
        <v>#NAME?</v>
      </c>
      <c r="K6" s="6" t="e">
        <f t="array" aca="1" ref="K6:L8" ca="1">MMULT(M6:M8,K9:L9)/M9</f>
        <v>#DIV/0!</v>
      </c>
      <c r="L6" s="8" t="e">
        <f ca="1"/>
        <v>#DIV/0!</v>
      </c>
      <c r="M6">
        <f ca="1">SUM(F6:G6)</f>
        <v>0</v>
      </c>
      <c r="O6" s="14" t="s">
        <v>12</v>
      </c>
      <c r="P6" s="14" t="s">
        <v>13</v>
      </c>
      <c r="Q6" s="14" t="s">
        <v>14</v>
      </c>
      <c r="R6" s="14" t="s">
        <v>15</v>
      </c>
    </row>
    <row r="7" spans="1:20" x14ac:dyDescent="0.35">
      <c r="A7" s="2" t="s">
        <v>17</v>
      </c>
      <c r="B7" s="2" t="s">
        <v>54</v>
      </c>
      <c r="C7" s="2">
        <v>6</v>
      </c>
      <c r="E7" t="e">
        <f ca="1"/>
        <v>#NAME?</v>
      </c>
      <c r="F7" s="9">
        <f t="array" ref="F7" ca="1">SUMIFS($C$4:$C$9,$A$4:$A$9,$E7,$B$4:$B$9,F$5)</f>
        <v>0</v>
      </c>
      <c r="G7" s="10">
        <f t="array" ref="G7" ca="1">SUMIFS($C$4:$C$9,$A$4:$A$9,$E7,$B$4:$B$9,G$5)</f>
        <v>0</v>
      </c>
      <c r="H7">
        <f t="array" ref="H7" ca="1">SUM(F7:G7)</f>
        <v>0</v>
      </c>
      <c r="J7" t="e">
        <f ca="1">IF(E7="","",E7)</f>
        <v>#NAME?</v>
      </c>
      <c r="K7" s="9" t="e">
        <f ca="1"/>
        <v>#DIV/0!</v>
      </c>
      <c r="L7" s="10" t="e">
        <f ca="1"/>
        <v>#DIV/0!</v>
      </c>
      <c r="M7">
        <f ca="1">SUM(F7:G7)</f>
        <v>0</v>
      </c>
      <c r="O7">
        <f ca="1">M9</f>
        <v>0</v>
      </c>
      <c r="P7">
        <f ca="1">COUNT(F6:F8)</f>
        <v>3</v>
      </c>
      <c r="Q7">
        <f ca="1">COUNT(F6:G6)</f>
        <v>2</v>
      </c>
      <c r="R7">
        <f ca="1">(P7-1)*(Q7-1)</f>
        <v>2</v>
      </c>
    </row>
    <row r="8" spans="1:20" x14ac:dyDescent="0.35">
      <c r="A8" s="2" t="s">
        <v>55</v>
      </c>
      <c r="B8" s="2" t="s">
        <v>54</v>
      </c>
      <c r="C8" s="2">
        <v>7</v>
      </c>
      <c r="E8" t="e">
        <f ca="1"/>
        <v>#NAME?</v>
      </c>
      <c r="F8" s="11">
        <f t="array" ref="F8" ca="1">SUMIFS($C$4:$C$9,$A$4:$A$9,$E8,$B$4:$B$9,F$5)</f>
        <v>0</v>
      </c>
      <c r="G8" s="13">
        <f t="array" ref="G8" ca="1">SUMIFS($C$4:$C$9,$A$4:$A$9,$E8,$B$4:$B$9,G$5)</f>
        <v>0</v>
      </c>
      <c r="H8">
        <f t="array" ref="H8" ca="1">SUM(F8:G8)</f>
        <v>0</v>
      </c>
      <c r="J8" t="e">
        <f ca="1">IF(E8="","",E8)</f>
        <v>#NAME?</v>
      </c>
      <c r="K8" s="11" t="e">
        <f ca="1"/>
        <v>#DIV/0!</v>
      </c>
      <c r="L8" s="13" t="e">
        <f ca="1"/>
        <v>#DIV/0!</v>
      </c>
      <c r="M8">
        <f ca="1">SUM(F8:G8)</f>
        <v>0</v>
      </c>
    </row>
    <row r="9" spans="1:20" ht="15" thickBot="1" x14ac:dyDescent="0.4">
      <c r="A9" s="43" t="s">
        <v>55</v>
      </c>
      <c r="B9" s="43" t="s">
        <v>53</v>
      </c>
      <c r="C9" s="43">
        <v>9</v>
      </c>
      <c r="F9">
        <f t="array" ref="F9" ca="1">SUM(F6:F8)</f>
        <v>0</v>
      </c>
      <c r="G9">
        <f t="array" ref="G9" ca="1">SUM(G6:G8)</f>
        <v>0</v>
      </c>
      <c r="H9">
        <f t="array" ref="H9" ca="1">SUM(H6:H8)</f>
        <v>0</v>
      </c>
      <c r="J9" t="s">
        <v>8</v>
      </c>
      <c r="K9">
        <f ca="1">SUM(F6:F8)</f>
        <v>0</v>
      </c>
      <c r="L9">
        <f ca="1">SUM(G6:G8)</f>
        <v>0</v>
      </c>
      <c r="M9">
        <f ca="1">SUM(M6:M8)</f>
        <v>0</v>
      </c>
      <c r="O9" t="s">
        <v>18</v>
      </c>
    </row>
    <row r="10" spans="1:20" ht="15" thickTop="1" x14ac:dyDescent="0.35"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</row>
    <row r="11" spans="1:20" x14ac:dyDescent="0.35">
      <c r="O11" t="s">
        <v>26</v>
      </c>
      <c r="P11" t="e">
        <f ca="1">CHI_STAT2(F6:G8,K6:L8)</f>
        <v>#NAME?</v>
      </c>
      <c r="Q11" t="e">
        <f ca="1">CHIDIST(P11,R7)</f>
        <v>#NAME?</v>
      </c>
      <c r="R11">
        <f ca="1">CHIINV(R5,R7)</f>
        <v>5.9914645471079817</v>
      </c>
      <c r="S11" s="2" t="e">
        <f ca="1">IF(R11&lt;P11,"yes","no")</f>
        <v>#NAME?</v>
      </c>
      <c r="T11" t="e">
        <f ca="1">SQRT(P11/(O7*(MIN(P7,Q7)-1)))</f>
        <v>#NAME?</v>
      </c>
    </row>
    <row r="12" spans="1:20" x14ac:dyDescent="0.35">
      <c r="O12" t="s">
        <v>27</v>
      </c>
      <c r="P12" t="e">
        <f ca="1">CHI_MAX2(F6:G8,K6:L8)</f>
        <v>#NAME?</v>
      </c>
      <c r="Q12" t="e">
        <f ca="1">CHIDIST(P12,R7)</f>
        <v>#NAME?</v>
      </c>
      <c r="R12">
        <f ca="1">CHIINV(R5,R7)</f>
        <v>5.9914645471079817</v>
      </c>
      <c r="S12" s="2" t="e">
        <f ca="1">IF(R12&lt;P12,"yes","no")</f>
        <v>#NAME?</v>
      </c>
      <c r="T12" t="e">
        <f ca="1">SQRT(P12/(O7*(MIN(P7,Q7)-1)))</f>
        <v>#NAME?</v>
      </c>
    </row>
    <row r="13" spans="1:20" x14ac:dyDescent="0.35">
      <c r="O13" s="21"/>
      <c r="P13" s="21"/>
      <c r="Q13" s="21"/>
      <c r="R13" s="21"/>
      <c r="S13" s="21"/>
      <c r="T13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</vt:lpstr>
      <vt:lpstr>Chi-Sq 1</vt:lpstr>
      <vt:lpstr>Chi-Sq 2</vt:lpstr>
      <vt:lpstr>Odds</vt:lpstr>
      <vt:lpstr>Std 1</vt:lpstr>
      <vt:lpstr>Std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Charles Zaiontz</cp:lastModifiedBy>
  <dcterms:created xsi:type="dcterms:W3CDTF">2022-07-16T13:59:21Z</dcterms:created>
  <dcterms:modified xsi:type="dcterms:W3CDTF">2025-03-08T14:21:54Z</dcterms:modified>
</cp:coreProperties>
</file>