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FE3FC4D9-57B5-4CA9-A563-90C5D58CCE27}" xr6:coauthVersionLast="47" xr6:coauthVersionMax="47" xr10:uidLastSave="{00000000-0000-0000-0000-000000000000}"/>
  <bookViews>
    <workbookView xWindow="-110" yWindow="-110" windowWidth="19420" windowHeight="10300" xr2:uid="{8D7DDF91-6AC1-4746-BA6F-A9F1490B4812}"/>
  </bookViews>
  <sheets>
    <sheet name="Title" sheetId="4" r:id="rId1"/>
    <sheet name="ARMA 1.1" sheetId="1" r:id="rId2"/>
    <sheet name="ARMA 2.1" sheetId="2" r:id="rId3"/>
    <sheet name="ARMA 2.2" sheetId="3" r:id="rId4"/>
  </sheets>
  <externalReferences>
    <externalReference r:id="rId5"/>
    <externalReference r:id="rId6"/>
  </externalReferences>
  <definedNames>
    <definedName name="DataRange">#REF!</definedName>
    <definedName name="solver_adj" localSheetId="1" hidden="1">'ARMA 1.1'!$J$6:$K$7</definedName>
    <definedName name="solver_adj" localSheetId="3" hidden="1">'ARMA 2.2'!#REF!</definedName>
    <definedName name="solver_eng" localSheetId="1" hidden="1">1</definedName>
    <definedName name="solver_eng" localSheetId="3" hidden="1">1</definedName>
    <definedName name="solver_neg" localSheetId="1" hidden="1">2</definedName>
    <definedName name="solver_neg" localSheetId="3" hidden="1">2</definedName>
    <definedName name="solver_num" localSheetId="1" hidden="1">0</definedName>
    <definedName name="solver_num" localSheetId="3" hidden="1">0</definedName>
    <definedName name="solver_opt" localSheetId="1" hidden="1">'ARMA 1.1'!$K$9</definedName>
    <definedName name="solver_opt" localSheetId="3" hidden="1">'ARMA 2.2'!#REF!</definedName>
    <definedName name="solver_typ" localSheetId="1" hidden="1">2</definedName>
    <definedName name="solver_typ" localSheetId="3" hidden="1">2</definedName>
    <definedName name="solver_val" localSheetId="1" hidden="1">0</definedName>
    <definedName name="solver_val" localSheetId="3" hidden="1">0</definedName>
    <definedName name="solver_ver" localSheetId="1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8" i="3" l="1"/>
  <c r="AE107" i="3"/>
  <c r="AE106" i="3"/>
  <c r="AE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L17" i="3"/>
  <c r="L18" i="3" s="1"/>
  <c r="L19" i="3" s="1"/>
  <c r="L20" i="3" s="1"/>
  <c r="AE16" i="3"/>
  <c r="AE15" i="3"/>
  <c r="AE14" i="3"/>
  <c r="AE13" i="3"/>
  <c r="AE12" i="3"/>
  <c r="AE11" i="3"/>
  <c r="AE10" i="3"/>
  <c r="AE9" i="3"/>
  <c r="AD9" i="3"/>
  <c r="AD10" i="3" s="1"/>
  <c r="AD11" i="3" s="1"/>
  <c r="AD12" i="3" s="1"/>
  <c r="AD13" i="3" s="1"/>
  <c r="AD14" i="3" s="1"/>
  <c r="AD15" i="3" s="1"/>
  <c r="AD16" i="3" s="1"/>
  <c r="AD17" i="3" s="1"/>
  <c r="AD18" i="3" s="1"/>
  <c r="AD19" i="3" s="1"/>
  <c r="AD20" i="3" s="1"/>
  <c r="AD21" i="3" s="1"/>
  <c r="AD22" i="3" s="1"/>
  <c r="AD23" i="3" s="1"/>
  <c r="AD24" i="3" s="1"/>
  <c r="AD25" i="3" s="1"/>
  <c r="AD26" i="3" s="1"/>
  <c r="AD27" i="3" s="1"/>
  <c r="AD28" i="3" s="1"/>
  <c r="AD29" i="3" s="1"/>
  <c r="AD30" i="3" s="1"/>
  <c r="AD31" i="3" s="1"/>
  <c r="AD32" i="3" s="1"/>
  <c r="AD33" i="3" s="1"/>
  <c r="AD34" i="3" s="1"/>
  <c r="AD35" i="3" s="1"/>
  <c r="AD36" i="3" s="1"/>
  <c r="AD37" i="3" s="1"/>
  <c r="AD38" i="3" s="1"/>
  <c r="AD39" i="3" s="1"/>
  <c r="AD40" i="3" s="1"/>
  <c r="AD41" i="3" s="1"/>
  <c r="AD42" i="3" s="1"/>
  <c r="AD43" i="3" s="1"/>
  <c r="AD44" i="3" s="1"/>
  <c r="AD45" i="3" s="1"/>
  <c r="AD46" i="3" s="1"/>
  <c r="AD47" i="3" s="1"/>
  <c r="AD48" i="3" s="1"/>
  <c r="AD49" i="3" s="1"/>
  <c r="AD50" i="3" s="1"/>
  <c r="AD51" i="3" s="1"/>
  <c r="AD52" i="3" s="1"/>
  <c r="AD53" i="3" s="1"/>
  <c r="AD54" i="3" s="1"/>
  <c r="AD55" i="3" s="1"/>
  <c r="AD56" i="3" s="1"/>
  <c r="AD57" i="3" s="1"/>
  <c r="AD58" i="3" s="1"/>
  <c r="AD59" i="3" s="1"/>
  <c r="AD60" i="3" s="1"/>
  <c r="AD61" i="3" s="1"/>
  <c r="AD62" i="3" s="1"/>
  <c r="AD63" i="3" s="1"/>
  <c r="AD64" i="3" s="1"/>
  <c r="AD65" i="3" s="1"/>
  <c r="AD66" i="3" s="1"/>
  <c r="AD67" i="3" s="1"/>
  <c r="AD68" i="3" s="1"/>
  <c r="AD69" i="3" s="1"/>
  <c r="AD70" i="3" s="1"/>
  <c r="AD71" i="3" s="1"/>
  <c r="AD72" i="3" s="1"/>
  <c r="AD73" i="3" s="1"/>
  <c r="AD74" i="3" s="1"/>
  <c r="AD75" i="3" s="1"/>
  <c r="AD76" i="3" s="1"/>
  <c r="AD77" i="3" s="1"/>
  <c r="AD78" i="3" s="1"/>
  <c r="AD79" i="3" s="1"/>
  <c r="AD80" i="3" s="1"/>
  <c r="AD81" i="3" s="1"/>
  <c r="AD82" i="3" s="1"/>
  <c r="AD83" i="3" s="1"/>
  <c r="AD84" i="3" s="1"/>
  <c r="AD85" i="3" s="1"/>
  <c r="AD86" i="3" s="1"/>
  <c r="AD87" i="3" s="1"/>
  <c r="AD88" i="3" s="1"/>
  <c r="AD89" i="3" s="1"/>
  <c r="AD90" i="3" s="1"/>
  <c r="AD91" i="3" s="1"/>
  <c r="AD92" i="3" s="1"/>
  <c r="AD93" i="3" s="1"/>
  <c r="AD94" i="3" s="1"/>
  <c r="AD95" i="3" s="1"/>
  <c r="AD96" i="3" s="1"/>
  <c r="AD97" i="3" s="1"/>
  <c r="AD98" i="3" s="1"/>
  <c r="AD99" i="3" s="1"/>
  <c r="AD100" i="3" s="1"/>
  <c r="AD101" i="3" s="1"/>
  <c r="AD102" i="3" s="1"/>
  <c r="AD103" i="3" s="1"/>
  <c r="AD104" i="3" s="1"/>
  <c r="AD105" i="3" s="1"/>
  <c r="AD106" i="3" s="1"/>
  <c r="AD107" i="3" s="1"/>
  <c r="AD108" i="3" s="1"/>
  <c r="AD109" i="3" s="1"/>
  <c r="AD110" i="3" s="1"/>
  <c r="AD111" i="3" s="1"/>
  <c r="AD112" i="3" s="1"/>
  <c r="AD113" i="3" s="1"/>
  <c r="AE8" i="3"/>
  <c r="AE7" i="3"/>
  <c r="AE6" i="3"/>
  <c r="AD6" i="3"/>
  <c r="AD7" i="3" s="1"/>
  <c r="AD8" i="3" s="1"/>
  <c r="D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E5" i="3"/>
  <c r="AD5" i="3"/>
  <c r="X5" i="3"/>
  <c r="V5" i="3"/>
  <c r="H5" i="3"/>
  <c r="D5" i="3"/>
  <c r="A5" i="3"/>
  <c r="AE4" i="3"/>
  <c r="X4" i="3"/>
  <c r="V4" i="3"/>
  <c r="AE108" i="2"/>
  <c r="AE107" i="2"/>
  <c r="AE106" i="2"/>
  <c r="AE105" i="2"/>
  <c r="AE104" i="2"/>
  <c r="AE103" i="2"/>
  <c r="AE102" i="2"/>
  <c r="AE101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5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8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L19" i="2"/>
  <c r="AE18" i="2"/>
  <c r="AE17" i="2"/>
  <c r="L17" i="2"/>
  <c r="L18" i="2" s="1"/>
  <c r="AE16" i="2"/>
  <c r="L16" i="2"/>
  <c r="AE15" i="2"/>
  <c r="AE14" i="2"/>
  <c r="AE13" i="2"/>
  <c r="AE12" i="2"/>
  <c r="AE11" i="2"/>
  <c r="AE10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E9" i="2"/>
  <c r="AE8" i="2"/>
  <c r="AE7" i="2"/>
  <c r="D7" i="2"/>
  <c r="AE6" i="2"/>
  <c r="AE5" i="2"/>
  <c r="AD5" i="2"/>
  <c r="AD6" i="2" s="1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7" i="2" s="1"/>
  <c r="AD48" i="2" s="1"/>
  <c r="AD49" i="2" s="1"/>
  <c r="AD50" i="2" s="1"/>
  <c r="AD51" i="2" s="1"/>
  <c r="AD52" i="2" s="1"/>
  <c r="AD53" i="2" s="1"/>
  <c r="AD54" i="2" s="1"/>
  <c r="AD55" i="2" s="1"/>
  <c r="AD56" i="2" s="1"/>
  <c r="AD57" i="2" s="1"/>
  <c r="AD58" i="2" s="1"/>
  <c r="AD59" i="2" s="1"/>
  <c r="AD60" i="2" s="1"/>
  <c r="AD61" i="2" s="1"/>
  <c r="AD62" i="2" s="1"/>
  <c r="AD63" i="2" s="1"/>
  <c r="AD64" i="2" s="1"/>
  <c r="AD65" i="2" s="1"/>
  <c r="AD66" i="2" s="1"/>
  <c r="AD67" i="2" s="1"/>
  <c r="AD68" i="2" s="1"/>
  <c r="AD69" i="2" s="1"/>
  <c r="AD70" i="2" s="1"/>
  <c r="AD71" i="2" s="1"/>
  <c r="AD72" i="2" s="1"/>
  <c r="AD73" i="2" s="1"/>
  <c r="AD74" i="2" s="1"/>
  <c r="AD75" i="2" s="1"/>
  <c r="AD76" i="2" s="1"/>
  <c r="AD77" i="2" s="1"/>
  <c r="AD78" i="2" s="1"/>
  <c r="AD79" i="2" s="1"/>
  <c r="AD80" i="2" s="1"/>
  <c r="AD81" i="2" s="1"/>
  <c r="AD82" i="2" s="1"/>
  <c r="AD83" i="2" s="1"/>
  <c r="AD84" i="2" s="1"/>
  <c r="AD85" i="2" s="1"/>
  <c r="AD86" i="2" s="1"/>
  <c r="AD87" i="2" s="1"/>
  <c r="AD88" i="2" s="1"/>
  <c r="AD89" i="2" s="1"/>
  <c r="AD90" i="2" s="1"/>
  <c r="AD91" i="2" s="1"/>
  <c r="AD92" i="2" s="1"/>
  <c r="AD93" i="2" s="1"/>
  <c r="AD94" i="2" s="1"/>
  <c r="AD95" i="2" s="1"/>
  <c r="AD96" i="2" s="1"/>
  <c r="AD97" i="2" s="1"/>
  <c r="AD98" i="2" s="1"/>
  <c r="AD99" i="2" s="1"/>
  <c r="AD100" i="2" s="1"/>
  <c r="AD101" i="2" s="1"/>
  <c r="AD102" i="2" s="1"/>
  <c r="AD103" i="2" s="1"/>
  <c r="AD104" i="2" s="1"/>
  <c r="AD105" i="2" s="1"/>
  <c r="AD106" i="2" s="1"/>
  <c r="AD107" i="2" s="1"/>
  <c r="AD108" i="2" s="1"/>
  <c r="AD109" i="2" s="1"/>
  <c r="AD110" i="2" s="1"/>
  <c r="AD111" i="2" s="1"/>
  <c r="AD112" i="2" s="1"/>
  <c r="AD113" i="2" s="1"/>
  <c r="X5" i="2"/>
  <c r="V5" i="2"/>
  <c r="H5" i="2"/>
  <c r="D5" i="2"/>
  <c r="D6" i="2" s="1"/>
  <c r="V6" i="2" s="1"/>
  <c r="A5" i="2"/>
  <c r="A6" i="2" s="1"/>
  <c r="A7" i="2" s="1"/>
  <c r="A8" i="2" s="1"/>
  <c r="A9" i="2" s="1"/>
  <c r="AE4" i="2"/>
  <c r="X4" i="2"/>
  <c r="V4" i="2"/>
  <c r="M17" i="1"/>
  <c r="M18" i="1" s="1"/>
  <c r="M19" i="1" s="1"/>
  <c r="M20" i="1" s="1"/>
  <c r="AD12" i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D9" i="1"/>
  <c r="AD10" i="1" s="1"/>
  <c r="AD11" i="1" s="1"/>
  <c r="AD8" i="1"/>
  <c r="E8" i="1"/>
  <c r="E9" i="1" s="1"/>
  <c r="A8" i="1"/>
  <c r="A9" i="1" s="1"/>
  <c r="AD7" i="1"/>
  <c r="R7" i="1"/>
  <c r="J7" i="1"/>
  <c r="R8" i="1" s="1"/>
  <c r="E7" i="1"/>
  <c r="V7" i="1" s="1"/>
  <c r="C7" i="1"/>
  <c r="X6" i="1"/>
  <c r="V6" i="1"/>
  <c r="R6" i="1"/>
  <c r="S6" i="1"/>
  <c r="M6" i="1" a="1"/>
  <c r="M11" i="1" a="1"/>
  <c r="S8" i="1"/>
  <c r="Q4" i="2" a="1"/>
  <c r="Q4" i="3" a="1"/>
  <c r="S7" i="1"/>
  <c r="P10" i="3" a="1"/>
  <c r="P9" i="2" a="1"/>
  <c r="N16" i="1" a="1"/>
  <c r="N20" i="1" l="1"/>
  <c r="N19" i="1"/>
  <c r="N18" i="1"/>
  <c r="N16" i="1"/>
  <c r="N17" i="1"/>
  <c r="S12" i="2"/>
  <c r="Q10" i="2"/>
  <c r="R12" i="2"/>
  <c r="P10" i="2"/>
  <c r="T9" i="2"/>
  <c r="R13" i="2"/>
  <c r="T10" i="2"/>
  <c r="T11" i="2"/>
  <c r="Q12" i="2"/>
  <c r="R9" i="2"/>
  <c r="T12" i="2"/>
  <c r="R10" i="2"/>
  <c r="P12" i="2"/>
  <c r="S9" i="2"/>
  <c r="S13" i="2"/>
  <c r="Q11" i="2"/>
  <c r="P11" i="2"/>
  <c r="P13" i="2"/>
  <c r="S11" i="2"/>
  <c r="Q9" i="2"/>
  <c r="T13" i="2"/>
  <c r="R11" i="2"/>
  <c r="P9" i="2"/>
  <c r="Q13" i="2"/>
  <c r="S10" i="2"/>
  <c r="Q15" i="3"/>
  <c r="T12" i="3"/>
  <c r="R10" i="3"/>
  <c r="P15" i="3"/>
  <c r="S12" i="3"/>
  <c r="Q10" i="3"/>
  <c r="T14" i="3"/>
  <c r="T15" i="3"/>
  <c r="P11" i="3"/>
  <c r="T10" i="3"/>
  <c r="R15" i="3"/>
  <c r="R13" i="3"/>
  <c r="R12" i="3"/>
  <c r="P10" i="3"/>
  <c r="Q13" i="3"/>
  <c r="P13" i="3"/>
  <c r="S14" i="3"/>
  <c r="Q12" i="3"/>
  <c r="R14" i="3"/>
  <c r="P12" i="3"/>
  <c r="T13" i="3"/>
  <c r="R11" i="3"/>
  <c r="S13" i="3"/>
  <c r="Q11" i="3"/>
  <c r="Q14" i="3"/>
  <c r="T11" i="3"/>
  <c r="P14" i="3"/>
  <c r="S11" i="3"/>
  <c r="S15" i="3"/>
  <c r="S10" i="3"/>
  <c r="Q8" i="3"/>
  <c r="R7" i="3"/>
  <c r="Q7" i="3"/>
  <c r="R8" i="3"/>
  <c r="R6" i="3"/>
  <c r="Q6" i="3"/>
  <c r="R4" i="3"/>
  <c r="Q4" i="3"/>
  <c r="I6" i="3" s="1"/>
  <c r="R5" i="3"/>
  <c r="Q5" i="3"/>
  <c r="S5" i="3" s="1"/>
  <c r="R5" i="2"/>
  <c r="Q5" i="2"/>
  <c r="Q7" i="2"/>
  <c r="R4" i="2"/>
  <c r="Q6" i="2"/>
  <c r="Q4" i="2"/>
  <c r="R7" i="2"/>
  <c r="R6" i="2"/>
  <c r="N11" i="1"/>
  <c r="M11" i="1"/>
  <c r="O11" i="1"/>
  <c r="O6" i="1"/>
  <c r="N6" i="1"/>
  <c r="M6" i="1"/>
  <c r="I4" i="2"/>
  <c r="J4" i="3"/>
  <c r="S6" i="2"/>
  <c r="E10" i="1"/>
  <c r="V9" i="1"/>
  <c r="V8" i="1"/>
  <c r="C8" i="1"/>
  <c r="F6" i="1"/>
  <c r="W6" i="1" s="1"/>
  <c r="Y6" i="1" s="1"/>
  <c r="AE6" i="1"/>
  <c r="V7" i="2"/>
  <c r="D8" i="2"/>
  <c r="D7" i="3"/>
  <c r="V6" i="3"/>
  <c r="I6" i="2"/>
  <c r="S7" i="2"/>
  <c r="J5" i="2"/>
  <c r="J5" i="3"/>
  <c r="S7" i="3"/>
  <c r="I5" i="3"/>
  <c r="P15" i="2" a="1"/>
  <c r="P17" i="3" a="1"/>
  <c r="L10" i="2" a="1"/>
  <c r="L10" i="3" a="1"/>
  <c r="L10" i="3" l="1"/>
  <c r="N11" i="3"/>
  <c r="N10" i="3"/>
  <c r="M10" i="3"/>
  <c r="M11" i="3"/>
  <c r="L11" i="3"/>
  <c r="N10" i="2"/>
  <c r="L10" i="2"/>
  <c r="M10" i="2"/>
  <c r="Q23" i="3"/>
  <c r="Q17" i="3"/>
  <c r="P17" i="3"/>
  <c r="P20" i="3"/>
  <c r="P23" i="3"/>
  <c r="Q18" i="3"/>
  <c r="Q22" i="3"/>
  <c r="P19" i="3"/>
  <c r="P18" i="3"/>
  <c r="P22" i="3"/>
  <c r="Q21" i="3"/>
  <c r="Q19" i="3"/>
  <c r="P21" i="3"/>
  <c r="Q20" i="3"/>
  <c r="P18" i="2"/>
  <c r="Q17" i="2"/>
  <c r="P16" i="2"/>
  <c r="Q19" i="2"/>
  <c r="P17" i="2"/>
  <c r="Q18" i="2"/>
  <c r="Q16" i="2"/>
  <c r="Q20" i="2"/>
  <c r="P20" i="2"/>
  <c r="Q21" i="2"/>
  <c r="Q15" i="2"/>
  <c r="P21" i="2"/>
  <c r="P15" i="2"/>
  <c r="P19" i="2"/>
  <c r="S4" i="3"/>
  <c r="S8" i="3"/>
  <c r="S5" i="2"/>
  <c r="I5" i="2"/>
  <c r="I4" i="3"/>
  <c r="S6" i="3"/>
  <c r="S4" i="2"/>
  <c r="C9" i="1"/>
  <c r="AE7" i="1"/>
  <c r="F7" i="1"/>
  <c r="D8" i="3"/>
  <c r="V7" i="3"/>
  <c r="V8" i="2"/>
  <c r="D9" i="2"/>
  <c r="E11" i="1"/>
  <c r="V10" i="1"/>
  <c r="M15" i="2" a="1"/>
  <c r="L4" i="2" a="1"/>
  <c r="L4" i="3" a="1"/>
  <c r="M16" i="3" a="1"/>
  <c r="M19" i="3" l="1"/>
  <c r="M20" i="3"/>
  <c r="M16" i="3"/>
  <c r="M18" i="3"/>
  <c r="M17" i="3"/>
  <c r="L5" i="3"/>
  <c r="N4" i="3"/>
  <c r="N5" i="3"/>
  <c r="M5" i="3"/>
  <c r="M4" i="3"/>
  <c r="L4" i="3"/>
  <c r="M4" i="2"/>
  <c r="N4" i="2"/>
  <c r="N5" i="2"/>
  <c r="M5" i="2"/>
  <c r="L5" i="2"/>
  <c r="L4" i="2"/>
  <c r="M15" i="2"/>
  <c r="M19" i="2"/>
  <c r="M18" i="2"/>
  <c r="M17" i="2"/>
  <c r="M16" i="2"/>
  <c r="J6" i="3"/>
  <c r="J6" i="2"/>
  <c r="E20" i="3"/>
  <c r="W20" i="3" s="1"/>
  <c r="E24" i="3"/>
  <c r="W24" i="3" s="1"/>
  <c r="E83" i="3"/>
  <c r="W83" i="3" s="1"/>
  <c r="D10" i="2"/>
  <c r="V9" i="2"/>
  <c r="E12" i="1"/>
  <c r="V11" i="1"/>
  <c r="D9" i="3"/>
  <c r="V8" i="3"/>
  <c r="W7" i="1"/>
  <c r="G7" i="1"/>
  <c r="F8" i="1"/>
  <c r="AE8" i="1"/>
  <c r="C10" i="1"/>
  <c r="E106" i="2" l="1"/>
  <c r="W106" i="2" s="1"/>
  <c r="E100" i="2"/>
  <c r="W100" i="2" s="1"/>
  <c r="E51" i="2"/>
  <c r="W51" i="2" s="1"/>
  <c r="E38" i="2"/>
  <c r="W38" i="2" s="1"/>
  <c r="E22" i="2"/>
  <c r="W22" i="2" s="1"/>
  <c r="E92" i="2"/>
  <c r="W92" i="2" s="1"/>
  <c r="E41" i="2"/>
  <c r="W41" i="2" s="1"/>
  <c r="E98" i="2"/>
  <c r="W98" i="2" s="1"/>
  <c r="E35" i="2"/>
  <c r="W35" i="2" s="1"/>
  <c r="E4" i="2"/>
  <c r="W4" i="2" s="1"/>
  <c r="Y4" i="2" s="1"/>
  <c r="E88" i="2"/>
  <c r="W88" i="2" s="1"/>
  <c r="E29" i="2"/>
  <c r="W29" i="2" s="1"/>
  <c r="E94" i="2"/>
  <c r="W94" i="2" s="1"/>
  <c r="E95" i="2"/>
  <c r="W95" i="2" s="1"/>
  <c r="E17" i="2"/>
  <c r="W17" i="2" s="1"/>
  <c r="E26" i="2"/>
  <c r="W26" i="2" s="1"/>
  <c r="E12" i="2"/>
  <c r="W12" i="2" s="1"/>
  <c r="E72" i="2"/>
  <c r="W72" i="2" s="1"/>
  <c r="E21" i="2"/>
  <c r="W21" i="2" s="1"/>
  <c r="E81" i="2"/>
  <c r="W81" i="2" s="1"/>
  <c r="E65" i="2"/>
  <c r="W65" i="2" s="1"/>
  <c r="E76" i="2"/>
  <c r="W76" i="2" s="1"/>
  <c r="E7" i="2"/>
  <c r="W7" i="2" s="1"/>
  <c r="E13" i="2"/>
  <c r="W13" i="2" s="1"/>
  <c r="E69" i="2"/>
  <c r="W69" i="2" s="1"/>
  <c r="E37" i="2"/>
  <c r="W37" i="2" s="1"/>
  <c r="E70" i="2"/>
  <c r="W70" i="2" s="1"/>
  <c r="E74" i="2"/>
  <c r="W74" i="2" s="1"/>
  <c r="E52" i="2"/>
  <c r="W52" i="2" s="1"/>
  <c r="E78" i="2"/>
  <c r="W78" i="2" s="1"/>
  <c r="E56" i="2"/>
  <c r="W56" i="2" s="1"/>
  <c r="E40" i="2"/>
  <c r="W40" i="2" s="1"/>
  <c r="E105" i="2"/>
  <c r="W105" i="2" s="1"/>
  <c r="E54" i="2"/>
  <c r="W54" i="2" s="1"/>
  <c r="E46" i="2"/>
  <c r="W46" i="2" s="1"/>
  <c r="E50" i="2"/>
  <c r="W50" i="2" s="1"/>
  <c r="E79" i="2"/>
  <c r="W79" i="2" s="1"/>
  <c r="E33" i="2"/>
  <c r="W33" i="2" s="1"/>
  <c r="E28" i="2"/>
  <c r="W28" i="2" s="1"/>
  <c r="E39" i="2"/>
  <c r="W39" i="2" s="1"/>
  <c r="E90" i="2"/>
  <c r="W90" i="2" s="1"/>
  <c r="E42" i="2"/>
  <c r="W42" i="2" s="1"/>
  <c r="E101" i="2"/>
  <c r="W101" i="2" s="1"/>
  <c r="E61" i="2"/>
  <c r="W61" i="2" s="1"/>
  <c r="E10" i="2"/>
  <c r="W10" i="2" s="1"/>
  <c r="E27" i="2"/>
  <c r="W27" i="2" s="1"/>
  <c r="E84" i="2"/>
  <c r="W84" i="2" s="1"/>
  <c r="E104" i="2"/>
  <c r="W104" i="2" s="1"/>
  <c r="E15" i="2"/>
  <c r="W15" i="2" s="1"/>
  <c r="E85" i="2"/>
  <c r="W85" i="2" s="1"/>
  <c r="E25" i="2"/>
  <c r="W25" i="2" s="1"/>
  <c r="E103" i="2"/>
  <c r="W103" i="2" s="1"/>
  <c r="E108" i="2"/>
  <c r="W108" i="2" s="1"/>
  <c r="E91" i="2"/>
  <c r="W91" i="2" s="1"/>
  <c r="E43" i="2"/>
  <c r="W43" i="2" s="1"/>
  <c r="E59" i="2"/>
  <c r="W59" i="2" s="1"/>
  <c r="E23" i="2"/>
  <c r="W23" i="2" s="1"/>
  <c r="E93" i="2"/>
  <c r="W93" i="2" s="1"/>
  <c r="E87" i="2"/>
  <c r="W87" i="2" s="1"/>
  <c r="E64" i="2"/>
  <c r="W64" i="2" s="1"/>
  <c r="E57" i="2"/>
  <c r="W57" i="2" s="1"/>
  <c r="E19" i="2"/>
  <c r="W19" i="2" s="1"/>
  <c r="E48" i="2"/>
  <c r="W48" i="2" s="1"/>
  <c r="E96" i="2"/>
  <c r="W96" i="2" s="1"/>
  <c r="E75" i="2"/>
  <c r="W75" i="2" s="1"/>
  <c r="E55" i="2"/>
  <c r="W55" i="2" s="1"/>
  <c r="E34" i="2"/>
  <c r="W34" i="2" s="1"/>
  <c r="E77" i="2"/>
  <c r="W77" i="2" s="1"/>
  <c r="E44" i="2"/>
  <c r="W44" i="2" s="1"/>
  <c r="E32" i="2"/>
  <c r="W32" i="2" s="1"/>
  <c r="E30" i="2"/>
  <c r="W30" i="2" s="1"/>
  <c r="E20" i="2"/>
  <c r="W20" i="2" s="1"/>
  <c r="E82" i="2"/>
  <c r="W82" i="2" s="1"/>
  <c r="E86" i="2"/>
  <c r="W86" i="2" s="1"/>
  <c r="E14" i="2"/>
  <c r="W14" i="2" s="1"/>
  <c r="E9" i="2"/>
  <c r="W9" i="2" s="1"/>
  <c r="E6" i="2"/>
  <c r="E80" i="2"/>
  <c r="W80" i="2" s="1"/>
  <c r="E102" i="2"/>
  <c r="W102" i="2" s="1"/>
  <c r="E8" i="2"/>
  <c r="W8" i="2" s="1"/>
  <c r="E58" i="2"/>
  <c r="W58" i="2" s="1"/>
  <c r="E62" i="2"/>
  <c r="W62" i="2" s="1"/>
  <c r="E83" i="2"/>
  <c r="W83" i="2" s="1"/>
  <c r="E73" i="2"/>
  <c r="W73" i="2" s="1"/>
  <c r="E53" i="2"/>
  <c r="W53" i="2" s="1"/>
  <c r="E107" i="2"/>
  <c r="W107" i="2" s="1"/>
  <c r="E36" i="2"/>
  <c r="W36" i="2" s="1"/>
  <c r="E18" i="2"/>
  <c r="W18" i="2" s="1"/>
  <c r="E16" i="2"/>
  <c r="W16" i="2" s="1"/>
  <c r="E49" i="2"/>
  <c r="W49" i="2" s="1"/>
  <c r="E89" i="2"/>
  <c r="W89" i="2" s="1"/>
  <c r="E47" i="2"/>
  <c r="W47" i="2" s="1"/>
  <c r="E5" i="2"/>
  <c r="W5" i="2" s="1"/>
  <c r="Y5" i="2" s="1"/>
  <c r="E60" i="2"/>
  <c r="W60" i="2" s="1"/>
  <c r="E99" i="2"/>
  <c r="W99" i="2" s="1"/>
  <c r="E67" i="2"/>
  <c r="W67" i="2" s="1"/>
  <c r="E31" i="2"/>
  <c r="W31" i="2" s="1"/>
  <c r="E45" i="2"/>
  <c r="W45" i="2" s="1"/>
  <c r="E97" i="2"/>
  <c r="W97" i="2" s="1"/>
  <c r="E24" i="2"/>
  <c r="W24" i="2" s="1"/>
  <c r="E11" i="2"/>
  <c r="W11" i="2" s="1"/>
  <c r="E63" i="2"/>
  <c r="W63" i="2" s="1"/>
  <c r="E66" i="2"/>
  <c r="W66" i="2" s="1"/>
  <c r="E71" i="2"/>
  <c r="W71" i="2" s="1"/>
  <c r="E68" i="2"/>
  <c r="W68" i="2" s="1"/>
  <c r="E108" i="3"/>
  <c r="W108" i="3" s="1"/>
  <c r="E47" i="3"/>
  <c r="W47" i="3" s="1"/>
  <c r="E54" i="3"/>
  <c r="W54" i="3" s="1"/>
  <c r="E82" i="3"/>
  <c r="W82" i="3" s="1"/>
  <c r="E9" i="3"/>
  <c r="E74" i="3"/>
  <c r="W74" i="3" s="1"/>
  <c r="E81" i="3"/>
  <c r="W81" i="3" s="1"/>
  <c r="E28" i="3"/>
  <c r="W28" i="3" s="1"/>
  <c r="E100" i="3"/>
  <c r="W100" i="3" s="1"/>
  <c r="E63" i="3"/>
  <c r="W63" i="3" s="1"/>
  <c r="E49" i="3"/>
  <c r="W49" i="3" s="1"/>
  <c r="E57" i="3"/>
  <c r="W57" i="3" s="1"/>
  <c r="E104" i="3"/>
  <c r="W104" i="3" s="1"/>
  <c r="E53" i="3"/>
  <c r="W53" i="3" s="1"/>
  <c r="E41" i="3"/>
  <c r="W41" i="3" s="1"/>
  <c r="E95" i="3"/>
  <c r="W95" i="3" s="1"/>
  <c r="E93" i="3"/>
  <c r="W93" i="3" s="1"/>
  <c r="E14" i="3"/>
  <c r="W14" i="3" s="1"/>
  <c r="E42" i="3"/>
  <c r="W42" i="3" s="1"/>
  <c r="E102" i="3"/>
  <c r="W102" i="3" s="1"/>
  <c r="E55" i="3"/>
  <c r="W55" i="3" s="1"/>
  <c r="E36" i="3"/>
  <c r="W36" i="3" s="1"/>
  <c r="E58" i="3"/>
  <c r="W58" i="3" s="1"/>
  <c r="E101" i="3"/>
  <c r="W101" i="3" s="1"/>
  <c r="E73" i="3"/>
  <c r="W73" i="3" s="1"/>
  <c r="E16" i="3"/>
  <c r="W16" i="3" s="1"/>
  <c r="E26" i="3"/>
  <c r="W26" i="3" s="1"/>
  <c r="E32" i="3"/>
  <c r="W32" i="3" s="1"/>
  <c r="E79" i="3"/>
  <c r="W79" i="3" s="1"/>
  <c r="E43" i="3"/>
  <c r="W43" i="3" s="1"/>
  <c r="E68" i="3"/>
  <c r="W68" i="3" s="1"/>
  <c r="E96" i="3"/>
  <c r="W96" i="3" s="1"/>
  <c r="E33" i="3"/>
  <c r="W33" i="3" s="1"/>
  <c r="E50" i="3"/>
  <c r="W50" i="3" s="1"/>
  <c r="E71" i="3"/>
  <c r="W71" i="3" s="1"/>
  <c r="E105" i="3"/>
  <c r="W105" i="3" s="1"/>
  <c r="E10" i="3"/>
  <c r="W10" i="3" s="1"/>
  <c r="E76" i="3"/>
  <c r="W76" i="3" s="1"/>
  <c r="E94" i="3"/>
  <c r="W94" i="3" s="1"/>
  <c r="E13" i="3"/>
  <c r="W13" i="3" s="1"/>
  <c r="E86" i="3"/>
  <c r="W86" i="3" s="1"/>
  <c r="E19" i="3"/>
  <c r="W19" i="3" s="1"/>
  <c r="E25" i="3"/>
  <c r="W25" i="3" s="1"/>
  <c r="E27" i="3"/>
  <c r="W27" i="3" s="1"/>
  <c r="E103" i="3"/>
  <c r="W103" i="3" s="1"/>
  <c r="E40" i="3"/>
  <c r="W40" i="3" s="1"/>
  <c r="E92" i="3"/>
  <c r="W92" i="3" s="1"/>
  <c r="E98" i="3"/>
  <c r="W98" i="3" s="1"/>
  <c r="E62" i="3"/>
  <c r="W62" i="3" s="1"/>
  <c r="E59" i="3"/>
  <c r="W59" i="3" s="1"/>
  <c r="E5" i="3"/>
  <c r="W5" i="3" s="1"/>
  <c r="Y5" i="3" s="1"/>
  <c r="E21" i="3"/>
  <c r="W21" i="3" s="1"/>
  <c r="E65" i="3"/>
  <c r="W65" i="3" s="1"/>
  <c r="E8" i="3"/>
  <c r="E22" i="3"/>
  <c r="W22" i="3" s="1"/>
  <c r="E78" i="3"/>
  <c r="W78" i="3" s="1"/>
  <c r="E37" i="3"/>
  <c r="W37" i="3" s="1"/>
  <c r="E12" i="3"/>
  <c r="W12" i="3" s="1"/>
  <c r="E90" i="3"/>
  <c r="W90" i="3" s="1"/>
  <c r="E61" i="3"/>
  <c r="W61" i="3" s="1"/>
  <c r="E56" i="3"/>
  <c r="W56" i="3" s="1"/>
  <c r="E89" i="3"/>
  <c r="W89" i="3" s="1"/>
  <c r="E44" i="3"/>
  <c r="W44" i="3" s="1"/>
  <c r="E31" i="3"/>
  <c r="W31" i="3" s="1"/>
  <c r="E88" i="3"/>
  <c r="W88" i="3" s="1"/>
  <c r="E45" i="3"/>
  <c r="W45" i="3" s="1"/>
  <c r="E52" i="3"/>
  <c r="W52" i="3" s="1"/>
  <c r="E107" i="3"/>
  <c r="W107" i="3" s="1"/>
  <c r="E91" i="3"/>
  <c r="W91" i="3" s="1"/>
  <c r="E60" i="3"/>
  <c r="W60" i="3" s="1"/>
  <c r="E77" i="3"/>
  <c r="W77" i="3" s="1"/>
  <c r="E30" i="3"/>
  <c r="W30" i="3" s="1"/>
  <c r="E7" i="3"/>
  <c r="E66" i="3"/>
  <c r="W66" i="3" s="1"/>
  <c r="E23" i="3"/>
  <c r="W23" i="3" s="1"/>
  <c r="E80" i="3"/>
  <c r="W80" i="3" s="1"/>
  <c r="E75" i="3"/>
  <c r="W75" i="3" s="1"/>
  <c r="E11" i="3"/>
  <c r="W11" i="3" s="1"/>
  <c r="E29" i="3"/>
  <c r="W29" i="3" s="1"/>
  <c r="E17" i="3"/>
  <c r="W17" i="3" s="1"/>
  <c r="E4" i="3"/>
  <c r="W4" i="3" s="1"/>
  <c r="Y4" i="3" s="1"/>
  <c r="E51" i="3"/>
  <c r="W51" i="3" s="1"/>
  <c r="E6" i="3"/>
  <c r="J18" i="3" s="1"/>
  <c r="E39" i="3"/>
  <c r="W39" i="3" s="1"/>
  <c r="E99" i="3"/>
  <c r="W99" i="3" s="1"/>
  <c r="E67" i="3"/>
  <c r="W67" i="3" s="1"/>
  <c r="E18" i="3"/>
  <c r="W18" i="3" s="1"/>
  <c r="E85" i="3"/>
  <c r="W85" i="3" s="1"/>
  <c r="E46" i="3"/>
  <c r="W46" i="3" s="1"/>
  <c r="E97" i="3"/>
  <c r="W97" i="3" s="1"/>
  <c r="E87" i="3"/>
  <c r="W87" i="3" s="1"/>
  <c r="E70" i="3"/>
  <c r="W70" i="3" s="1"/>
  <c r="E64" i="3"/>
  <c r="W64" i="3" s="1"/>
  <c r="E15" i="3"/>
  <c r="W15" i="3" s="1"/>
  <c r="E69" i="3"/>
  <c r="W69" i="3" s="1"/>
  <c r="E48" i="3"/>
  <c r="W48" i="3" s="1"/>
  <c r="E38" i="3"/>
  <c r="W38" i="3" s="1"/>
  <c r="E35" i="3"/>
  <c r="W35" i="3" s="1"/>
  <c r="E84" i="3"/>
  <c r="W84" i="3" s="1"/>
  <c r="E34" i="3"/>
  <c r="W34" i="3" s="1"/>
  <c r="E72" i="3"/>
  <c r="W72" i="3" s="1"/>
  <c r="E106" i="3"/>
  <c r="W106" i="3" s="1"/>
  <c r="W8" i="3"/>
  <c r="W7" i="3"/>
  <c r="W9" i="3"/>
  <c r="C11" i="1"/>
  <c r="F9" i="1"/>
  <c r="AE9" i="1"/>
  <c r="G8" i="1"/>
  <c r="X8" i="1" s="1"/>
  <c r="W8" i="1"/>
  <c r="Y8" i="1" s="1"/>
  <c r="V9" i="3"/>
  <c r="D10" i="3"/>
  <c r="V10" i="2"/>
  <c r="D11" i="2"/>
  <c r="Y7" i="1"/>
  <c r="E13" i="1"/>
  <c r="V12" i="1"/>
  <c r="X7" i="1"/>
  <c r="W6" i="3" l="1"/>
  <c r="F6" i="3"/>
  <c r="J16" i="3"/>
  <c r="J17" i="3"/>
  <c r="J17" i="2"/>
  <c r="J16" i="2"/>
  <c r="F6" i="2"/>
  <c r="J18" i="2"/>
  <c r="W6" i="2"/>
  <c r="X6" i="3"/>
  <c r="Y6" i="3" s="1"/>
  <c r="T7" i="3"/>
  <c r="T5" i="3"/>
  <c r="T6" i="3"/>
  <c r="T4" i="3"/>
  <c r="T8" i="3"/>
  <c r="E14" i="1"/>
  <c r="V13" i="1"/>
  <c r="W9" i="1"/>
  <c r="G9" i="1"/>
  <c r="X9" i="1" s="1"/>
  <c r="V11" i="2"/>
  <c r="D12" i="2"/>
  <c r="AE10" i="1"/>
  <c r="C12" i="1"/>
  <c r="F10" i="1"/>
  <c r="D11" i="3"/>
  <c r="V10" i="3"/>
  <c r="T6" i="2" l="1"/>
  <c r="T5" i="2"/>
  <c r="T7" i="2"/>
  <c r="T4" i="2"/>
  <c r="X6" i="2"/>
  <c r="Y6" i="2" s="1"/>
  <c r="F7" i="2"/>
  <c r="F8" i="3"/>
  <c r="F7" i="3"/>
  <c r="X7" i="3"/>
  <c r="Y7" i="3" s="1"/>
  <c r="Y9" i="1"/>
  <c r="V12" i="2"/>
  <c r="D13" i="2"/>
  <c r="G10" i="1"/>
  <c r="X10" i="1" s="1"/>
  <c r="W10" i="1"/>
  <c r="Y10" i="1" s="1"/>
  <c r="C13" i="1"/>
  <c r="F11" i="1"/>
  <c r="AE11" i="1"/>
  <c r="V14" i="1"/>
  <c r="E15" i="1"/>
  <c r="V11" i="3"/>
  <c r="D12" i="3"/>
  <c r="X8" i="3" l="1"/>
  <c r="Y8" i="3" s="1"/>
  <c r="X7" i="2"/>
  <c r="Y7" i="2" s="1"/>
  <c r="F8" i="2"/>
  <c r="F9" i="3"/>
  <c r="F10" i="3" s="1"/>
  <c r="X9" i="3"/>
  <c r="Y9" i="3" s="1"/>
  <c r="V12" i="3"/>
  <c r="D13" i="3"/>
  <c r="W11" i="1"/>
  <c r="G11" i="1"/>
  <c r="X11" i="1" s="1"/>
  <c r="V13" i="2"/>
  <c r="D14" i="2"/>
  <c r="C14" i="1"/>
  <c r="F12" i="1"/>
  <c r="AE12" i="1"/>
  <c r="V15" i="1"/>
  <c r="E16" i="1"/>
  <c r="X10" i="3" l="1"/>
  <c r="Y10" i="3" s="1"/>
  <c r="F12" i="3"/>
  <c r="F11" i="3"/>
  <c r="X8" i="2"/>
  <c r="Y8" i="2" s="1"/>
  <c r="F9" i="2"/>
  <c r="X11" i="3"/>
  <c r="Y11" i="3" s="1"/>
  <c r="F13" i="1"/>
  <c r="AE13" i="1"/>
  <c r="C15" i="1"/>
  <c r="Y11" i="1"/>
  <c r="W12" i="1"/>
  <c r="G12" i="1"/>
  <c r="D15" i="2"/>
  <c r="V14" i="2"/>
  <c r="V13" i="3"/>
  <c r="D14" i="3"/>
  <c r="E17" i="1"/>
  <c r="V16" i="1"/>
  <c r="X12" i="3" l="1"/>
  <c r="Y12" i="3" s="1"/>
  <c r="F13" i="3"/>
  <c r="X9" i="2"/>
  <c r="Y9" i="2" s="1"/>
  <c r="F10" i="2"/>
  <c r="X13" i="3"/>
  <c r="Y13" i="3" s="1"/>
  <c r="X12" i="1"/>
  <c r="V17" i="1"/>
  <c r="E18" i="1"/>
  <c r="D15" i="3"/>
  <c r="V14" i="3"/>
  <c r="Y12" i="1"/>
  <c r="V15" i="2"/>
  <c r="D16" i="2"/>
  <c r="AE14" i="1"/>
  <c r="C16" i="1"/>
  <c r="F14" i="1"/>
  <c r="G13" i="1"/>
  <c r="X13" i="1" s="1"/>
  <c r="W13" i="1"/>
  <c r="Y13" i="1" s="1"/>
  <c r="X10" i="2" l="1"/>
  <c r="Y10" i="2" s="1"/>
  <c r="F11" i="2"/>
  <c r="F14" i="3"/>
  <c r="V15" i="3"/>
  <c r="D16" i="3"/>
  <c r="V18" i="1"/>
  <c r="E19" i="1"/>
  <c r="V16" i="2"/>
  <c r="D17" i="2"/>
  <c r="G14" i="1"/>
  <c r="X14" i="1" s="1"/>
  <c r="W14" i="1"/>
  <c r="Y14" i="1" s="1"/>
  <c r="AE15" i="1"/>
  <c r="C17" i="1"/>
  <c r="F15" i="1"/>
  <c r="X14" i="3" l="1"/>
  <c r="Y14" i="3" s="1"/>
  <c r="F15" i="3"/>
  <c r="X11" i="2"/>
  <c r="Y11" i="2" s="1"/>
  <c r="F12" i="2"/>
  <c r="D18" i="2"/>
  <c r="V17" i="2"/>
  <c r="E20" i="1"/>
  <c r="V19" i="1"/>
  <c r="W15" i="1"/>
  <c r="G15" i="1"/>
  <c r="X15" i="1" s="1"/>
  <c r="AE16" i="1"/>
  <c r="F16" i="1"/>
  <c r="C18" i="1"/>
  <c r="V16" i="3"/>
  <c r="D17" i="3"/>
  <c r="X12" i="2" l="1"/>
  <c r="Y12" i="2" s="1"/>
  <c r="F13" i="2"/>
  <c r="X15" i="3"/>
  <c r="Y15" i="3" s="1"/>
  <c r="F16" i="3"/>
  <c r="Y15" i="1"/>
  <c r="G16" i="1"/>
  <c r="X16" i="1" s="1"/>
  <c r="W16" i="1"/>
  <c r="Y16" i="1" s="1"/>
  <c r="V20" i="1"/>
  <c r="E21" i="1"/>
  <c r="V17" i="3"/>
  <c r="D18" i="3"/>
  <c r="F17" i="1"/>
  <c r="AE17" i="1"/>
  <c r="C19" i="1"/>
  <c r="V18" i="2"/>
  <c r="D19" i="2"/>
  <c r="X16" i="3" l="1"/>
  <c r="Y16" i="3" s="1"/>
  <c r="F17" i="3"/>
  <c r="X13" i="2"/>
  <c r="Y13" i="2" s="1"/>
  <c r="F14" i="2"/>
  <c r="E22" i="1"/>
  <c r="V21" i="1"/>
  <c r="D19" i="3"/>
  <c r="V18" i="3"/>
  <c r="V19" i="2"/>
  <c r="D20" i="2"/>
  <c r="AE18" i="1"/>
  <c r="C20" i="1"/>
  <c r="F18" i="1"/>
  <c r="G17" i="1"/>
  <c r="X17" i="1" s="1"/>
  <c r="W17" i="1"/>
  <c r="X14" i="2" l="1"/>
  <c r="Y14" i="2" s="1"/>
  <c r="F15" i="2"/>
  <c r="X17" i="3"/>
  <c r="Y17" i="3" s="1"/>
  <c r="F18" i="3"/>
  <c r="V19" i="3"/>
  <c r="D20" i="3"/>
  <c r="E23" i="1"/>
  <c r="V22" i="1"/>
  <c r="Y17" i="1"/>
  <c r="V20" i="2"/>
  <c r="D21" i="2"/>
  <c r="W18" i="1"/>
  <c r="G18" i="1"/>
  <c r="X18" i="1" s="1"/>
  <c r="AE19" i="1"/>
  <c r="F19" i="1"/>
  <c r="C21" i="1"/>
  <c r="X15" i="2" l="1"/>
  <c r="Y15" i="2" s="1"/>
  <c r="F16" i="2"/>
  <c r="X18" i="3"/>
  <c r="Y18" i="3" s="1"/>
  <c r="F19" i="3"/>
  <c r="C22" i="1"/>
  <c r="AE20" i="1"/>
  <c r="F20" i="1"/>
  <c r="W19" i="1"/>
  <c r="G19" i="1"/>
  <c r="X19" i="1" s="1"/>
  <c r="Y18" i="1"/>
  <c r="E24" i="1"/>
  <c r="V23" i="1"/>
  <c r="D21" i="3"/>
  <c r="V20" i="3"/>
  <c r="V21" i="2"/>
  <c r="D22" i="2"/>
  <c r="X19" i="3" l="1"/>
  <c r="Y19" i="3" s="1"/>
  <c r="F20" i="3"/>
  <c r="X16" i="2"/>
  <c r="Y16" i="2" s="1"/>
  <c r="F17" i="2"/>
  <c r="Y19" i="1"/>
  <c r="V21" i="3"/>
  <c r="D22" i="3"/>
  <c r="D23" i="2"/>
  <c r="V22" i="2"/>
  <c r="W20" i="1"/>
  <c r="Y20" i="1" s="1"/>
  <c r="G20" i="1"/>
  <c r="X20" i="1" s="1"/>
  <c r="C23" i="1"/>
  <c r="AE21" i="1"/>
  <c r="F21" i="1"/>
  <c r="V24" i="1"/>
  <c r="E25" i="1"/>
  <c r="X17" i="2" l="1"/>
  <c r="Y17" i="2" s="1"/>
  <c r="F18" i="2"/>
  <c r="X20" i="3"/>
  <c r="Y20" i="3" s="1"/>
  <c r="F21" i="3"/>
  <c r="F22" i="3" s="1"/>
  <c r="V23" i="2"/>
  <c r="D24" i="2"/>
  <c r="G21" i="1"/>
  <c r="X21" i="1" s="1"/>
  <c r="W21" i="1"/>
  <c r="V25" i="1"/>
  <c r="E26" i="1"/>
  <c r="C24" i="1"/>
  <c r="F22" i="1"/>
  <c r="AE22" i="1"/>
  <c r="D23" i="3"/>
  <c r="V22" i="3"/>
  <c r="X22" i="3" l="1"/>
  <c r="Y22" i="3" s="1"/>
  <c r="X21" i="3"/>
  <c r="Y21" i="3" s="1"/>
  <c r="F23" i="3"/>
  <c r="X18" i="2"/>
  <c r="Y18" i="2" s="1"/>
  <c r="F19" i="2"/>
  <c r="V23" i="3"/>
  <c r="D24" i="3"/>
  <c r="Y21" i="1"/>
  <c r="G22" i="1"/>
  <c r="X22" i="1" s="1"/>
  <c r="W22" i="1"/>
  <c r="Y22" i="1" s="1"/>
  <c r="C25" i="1"/>
  <c r="AE23" i="1"/>
  <c r="F23" i="1"/>
  <c r="D25" i="2"/>
  <c r="V24" i="2"/>
  <c r="V26" i="1"/>
  <c r="E27" i="1"/>
  <c r="X19" i="2" l="1"/>
  <c r="Y19" i="2" s="1"/>
  <c r="F20" i="2"/>
  <c r="X23" i="3"/>
  <c r="Y23" i="3" s="1"/>
  <c r="F24" i="3"/>
  <c r="W23" i="1"/>
  <c r="G23" i="1"/>
  <c r="X23" i="1" s="1"/>
  <c r="D25" i="3"/>
  <c r="V24" i="3"/>
  <c r="E28" i="1"/>
  <c r="V27" i="1"/>
  <c r="AE24" i="1"/>
  <c r="F24" i="1"/>
  <c r="C26" i="1"/>
  <c r="D26" i="2"/>
  <c r="V25" i="2"/>
  <c r="X24" i="3" l="1"/>
  <c r="Y24" i="3" s="1"/>
  <c r="F25" i="3"/>
  <c r="X20" i="2"/>
  <c r="Y20" i="2" s="1"/>
  <c r="F21" i="2"/>
  <c r="V25" i="3"/>
  <c r="D26" i="3"/>
  <c r="D27" i="2"/>
  <c r="V26" i="2"/>
  <c r="AE25" i="1"/>
  <c r="C27" i="1"/>
  <c r="F25" i="1"/>
  <c r="G24" i="1"/>
  <c r="X24" i="1" s="1"/>
  <c r="W24" i="1"/>
  <c r="Y24" i="1" s="1"/>
  <c r="E29" i="1"/>
  <c r="V28" i="1"/>
  <c r="Y23" i="1"/>
  <c r="F22" i="2" l="1"/>
  <c r="X21" i="2"/>
  <c r="Y21" i="2" s="1"/>
  <c r="X25" i="3"/>
  <c r="Y25" i="3" s="1"/>
  <c r="F26" i="3"/>
  <c r="AE26" i="1"/>
  <c r="C28" i="1"/>
  <c r="F26" i="1"/>
  <c r="V26" i="3"/>
  <c r="D27" i="3"/>
  <c r="V29" i="1"/>
  <c r="E30" i="1"/>
  <c r="V27" i="2"/>
  <c r="D28" i="2"/>
  <c r="W25" i="1"/>
  <c r="Y25" i="1" s="1"/>
  <c r="G25" i="1"/>
  <c r="X25" i="1" s="1"/>
  <c r="X26" i="3" l="1"/>
  <c r="Y26" i="3" s="1"/>
  <c r="F27" i="3"/>
  <c r="F23" i="2"/>
  <c r="X22" i="2"/>
  <c r="Y22" i="2" s="1"/>
  <c r="E31" i="1"/>
  <c r="V30" i="1"/>
  <c r="V27" i="3"/>
  <c r="D28" i="3"/>
  <c r="G26" i="1"/>
  <c r="X26" i="1" s="1"/>
  <c r="W26" i="1"/>
  <c r="Y26" i="1" s="1"/>
  <c r="AE27" i="1"/>
  <c r="F27" i="1"/>
  <c r="C29" i="1"/>
  <c r="V28" i="2"/>
  <c r="D29" i="2"/>
  <c r="X23" i="2" l="1"/>
  <c r="Y23" i="2" s="1"/>
  <c r="F24" i="2"/>
  <c r="X27" i="3"/>
  <c r="Y27" i="3" s="1"/>
  <c r="F28" i="3"/>
  <c r="V31" i="1"/>
  <c r="E32" i="1"/>
  <c r="V28" i="3"/>
  <c r="D29" i="3"/>
  <c r="C30" i="1"/>
  <c r="AE28" i="1"/>
  <c r="F28" i="1"/>
  <c r="W27" i="1"/>
  <c r="G27" i="1"/>
  <c r="X27" i="1" s="1"/>
  <c r="V29" i="2"/>
  <c r="D30" i="2"/>
  <c r="X28" i="3" l="1"/>
  <c r="Y28" i="3" s="1"/>
  <c r="F29" i="3"/>
  <c r="X24" i="2"/>
  <c r="Y24" i="2" s="1"/>
  <c r="F25" i="2"/>
  <c r="V30" i="2"/>
  <c r="D31" i="2"/>
  <c r="Y27" i="1"/>
  <c r="G28" i="1"/>
  <c r="X28" i="1" s="1"/>
  <c r="W28" i="1"/>
  <c r="Y28" i="1" s="1"/>
  <c r="D30" i="3"/>
  <c r="V29" i="3"/>
  <c r="C31" i="1"/>
  <c r="AE29" i="1"/>
  <c r="F29" i="1"/>
  <c r="V32" i="1"/>
  <c r="E33" i="1"/>
  <c r="X29" i="3" l="1"/>
  <c r="Y29" i="3" s="1"/>
  <c r="X25" i="2"/>
  <c r="Y25" i="2" s="1"/>
  <c r="F26" i="2"/>
  <c r="F30" i="3"/>
  <c r="E34" i="1"/>
  <c r="V33" i="1"/>
  <c r="C32" i="1"/>
  <c r="AE30" i="1"/>
  <c r="F30" i="1"/>
  <c r="D31" i="3"/>
  <c r="V30" i="3"/>
  <c r="W29" i="1"/>
  <c r="G29" i="1"/>
  <c r="X29" i="1" s="1"/>
  <c r="V31" i="2"/>
  <c r="D32" i="2"/>
  <c r="X30" i="3" l="1"/>
  <c r="Y30" i="3" s="1"/>
  <c r="X26" i="2"/>
  <c r="Y26" i="2" s="1"/>
  <c r="F27" i="2"/>
  <c r="F31" i="3"/>
  <c r="E35" i="1"/>
  <c r="V34" i="1"/>
  <c r="Y29" i="1"/>
  <c r="D33" i="2"/>
  <c r="V32" i="2"/>
  <c r="V31" i="3"/>
  <c r="D32" i="3"/>
  <c r="W30" i="1"/>
  <c r="G30" i="1"/>
  <c r="X30" i="1" s="1"/>
  <c r="C33" i="1"/>
  <c r="AE31" i="1"/>
  <c r="F31" i="1"/>
  <c r="X31" i="3" l="1"/>
  <c r="Y31" i="3" s="1"/>
  <c r="X27" i="2"/>
  <c r="Y27" i="2" s="1"/>
  <c r="F28" i="2"/>
  <c r="F32" i="3"/>
  <c r="D34" i="2"/>
  <c r="V33" i="2"/>
  <c r="G31" i="1"/>
  <c r="X31" i="1" s="1"/>
  <c r="W31" i="1"/>
  <c r="C34" i="1"/>
  <c r="F32" i="1"/>
  <c r="AE32" i="1"/>
  <c r="V32" i="3"/>
  <c r="D33" i="3"/>
  <c r="Y30" i="1"/>
  <c r="E36" i="1"/>
  <c r="V35" i="1"/>
  <c r="X32" i="3" l="1"/>
  <c r="Y32" i="3" s="1"/>
  <c r="F34" i="3"/>
  <c r="X28" i="2"/>
  <c r="Y28" i="2" s="1"/>
  <c r="F29" i="2"/>
  <c r="F33" i="3"/>
  <c r="G32" i="1"/>
  <c r="X32" i="1" s="1"/>
  <c r="W32" i="1"/>
  <c r="C35" i="1"/>
  <c r="F33" i="1"/>
  <c r="AE33" i="1"/>
  <c r="Y31" i="1"/>
  <c r="E37" i="1"/>
  <c r="V36" i="1"/>
  <c r="D34" i="3"/>
  <c r="V33" i="3"/>
  <c r="V34" i="2"/>
  <c r="D35" i="2"/>
  <c r="X29" i="2" l="1"/>
  <c r="Y29" i="2" s="1"/>
  <c r="F30" i="2"/>
  <c r="X34" i="3"/>
  <c r="Y34" i="3" s="1"/>
  <c r="X33" i="3"/>
  <c r="Y33" i="3" s="1"/>
  <c r="F35" i="3"/>
  <c r="W33" i="1"/>
  <c r="G33" i="1"/>
  <c r="X33" i="1" s="1"/>
  <c r="C36" i="1"/>
  <c r="AE34" i="1"/>
  <c r="F34" i="1"/>
  <c r="Y32" i="1"/>
  <c r="E38" i="1"/>
  <c r="V37" i="1"/>
  <c r="V35" i="2"/>
  <c r="D36" i="2"/>
  <c r="D35" i="3"/>
  <c r="V34" i="3"/>
  <c r="X35" i="3" l="1"/>
  <c r="Y35" i="3" s="1"/>
  <c r="F36" i="3"/>
  <c r="X30" i="2"/>
  <c r="Y30" i="2" s="1"/>
  <c r="F31" i="2"/>
  <c r="D36" i="3"/>
  <c r="V35" i="3"/>
  <c r="E39" i="1"/>
  <c r="V38" i="1"/>
  <c r="G34" i="1"/>
  <c r="X34" i="1" s="1"/>
  <c r="W34" i="1"/>
  <c r="Y34" i="1" s="1"/>
  <c r="D37" i="2"/>
  <c r="V36" i="2"/>
  <c r="F35" i="1"/>
  <c r="C37" i="1"/>
  <c r="AE35" i="1"/>
  <c r="Y33" i="1"/>
  <c r="X31" i="2" l="1"/>
  <c r="Y31" i="2" s="1"/>
  <c r="F32" i="2"/>
  <c r="X36" i="3"/>
  <c r="Y36" i="3" s="1"/>
  <c r="F37" i="3"/>
  <c r="F36" i="1"/>
  <c r="AE36" i="1"/>
  <c r="C38" i="1"/>
  <c r="D37" i="3"/>
  <c r="V36" i="3"/>
  <c r="V37" i="2"/>
  <c r="D38" i="2"/>
  <c r="E40" i="1"/>
  <c r="V39" i="1"/>
  <c r="G35" i="1"/>
  <c r="X35" i="1" s="1"/>
  <c r="W35" i="1"/>
  <c r="Y35" i="1" s="1"/>
  <c r="X37" i="3" l="1"/>
  <c r="Y37" i="3" s="1"/>
  <c r="F38" i="3"/>
  <c r="X32" i="2"/>
  <c r="Y32" i="2" s="1"/>
  <c r="F33" i="2"/>
  <c r="D38" i="3"/>
  <c r="V37" i="3"/>
  <c r="W36" i="1"/>
  <c r="G36" i="1"/>
  <c r="X36" i="1" s="1"/>
  <c r="AE37" i="1"/>
  <c r="F37" i="1"/>
  <c r="C39" i="1"/>
  <c r="D39" i="2"/>
  <c r="V38" i="2"/>
  <c r="E41" i="1"/>
  <c r="V40" i="1"/>
  <c r="F34" i="2" l="1"/>
  <c r="X33" i="2"/>
  <c r="Y33" i="2" s="1"/>
  <c r="X38" i="3"/>
  <c r="Y38" i="3" s="1"/>
  <c r="F39" i="3"/>
  <c r="F38" i="1"/>
  <c r="AE38" i="1"/>
  <c r="C40" i="1"/>
  <c r="V39" i="2"/>
  <c r="D40" i="2"/>
  <c r="G37" i="1"/>
  <c r="X37" i="1" s="1"/>
  <c r="W37" i="1"/>
  <c r="Y37" i="1" s="1"/>
  <c r="E42" i="1"/>
  <c r="V41" i="1"/>
  <c r="Y36" i="1"/>
  <c r="V38" i="3"/>
  <c r="D39" i="3"/>
  <c r="X39" i="3" l="1"/>
  <c r="Y39" i="3" s="1"/>
  <c r="F40" i="3"/>
  <c r="X34" i="2"/>
  <c r="Y34" i="2" s="1"/>
  <c r="F35" i="2"/>
  <c r="V39" i="3"/>
  <c r="D40" i="3"/>
  <c r="V40" i="2"/>
  <c r="D41" i="2"/>
  <c r="F39" i="1"/>
  <c r="AE39" i="1"/>
  <c r="C41" i="1"/>
  <c r="G38" i="1"/>
  <c r="X38" i="1" s="1"/>
  <c r="W38" i="1"/>
  <c r="Y38" i="1" s="1"/>
  <c r="E43" i="1"/>
  <c r="V42" i="1"/>
  <c r="X35" i="2" l="1"/>
  <c r="Y35" i="2" s="1"/>
  <c r="F36" i="2"/>
  <c r="X40" i="3"/>
  <c r="Y40" i="3" s="1"/>
  <c r="F41" i="3"/>
  <c r="V41" i="2"/>
  <c r="D42" i="2"/>
  <c r="V43" i="1"/>
  <c r="E44" i="1"/>
  <c r="F40" i="1"/>
  <c r="C42" i="1"/>
  <c r="AE40" i="1"/>
  <c r="W39" i="1"/>
  <c r="G39" i="1"/>
  <c r="X39" i="1" s="1"/>
  <c r="V40" i="3"/>
  <c r="D41" i="3"/>
  <c r="X41" i="3" l="1"/>
  <c r="Y41" i="3" s="1"/>
  <c r="F42" i="3"/>
  <c r="X36" i="2"/>
  <c r="Y36" i="2" s="1"/>
  <c r="F37" i="2"/>
  <c r="F41" i="1"/>
  <c r="AE41" i="1"/>
  <c r="C43" i="1"/>
  <c r="G40" i="1"/>
  <c r="X40" i="1" s="1"/>
  <c r="W40" i="1"/>
  <c r="Y40" i="1" s="1"/>
  <c r="D42" i="3"/>
  <c r="V41" i="3"/>
  <c r="V44" i="1"/>
  <c r="E45" i="1"/>
  <c r="V42" i="2"/>
  <c r="D43" i="2"/>
  <c r="Y39" i="1"/>
  <c r="X37" i="2" l="1"/>
  <c r="Y37" i="2" s="1"/>
  <c r="F38" i="2"/>
  <c r="X42" i="3"/>
  <c r="Y42" i="3" s="1"/>
  <c r="F43" i="3"/>
  <c r="V42" i="3"/>
  <c r="D43" i="3"/>
  <c r="V43" i="2"/>
  <c r="D44" i="2"/>
  <c r="F42" i="1"/>
  <c r="AE42" i="1"/>
  <c r="C44" i="1"/>
  <c r="V45" i="1"/>
  <c r="E46" i="1"/>
  <c r="G41" i="1"/>
  <c r="X41" i="1" s="1"/>
  <c r="W41" i="1"/>
  <c r="Y41" i="1" s="1"/>
  <c r="X38" i="2" l="1"/>
  <c r="Y38" i="2" s="1"/>
  <c r="F39" i="2"/>
  <c r="X43" i="3"/>
  <c r="Y43" i="3" s="1"/>
  <c r="F44" i="3"/>
  <c r="G42" i="1"/>
  <c r="X42" i="1" s="1"/>
  <c r="W42" i="1"/>
  <c r="Y42" i="1" s="1"/>
  <c r="E47" i="1"/>
  <c r="V46" i="1"/>
  <c r="F43" i="1"/>
  <c r="AE43" i="1"/>
  <c r="C45" i="1"/>
  <c r="V44" i="2"/>
  <c r="D45" i="2"/>
  <c r="D44" i="3"/>
  <c r="V43" i="3"/>
  <c r="X44" i="3" l="1"/>
  <c r="Y44" i="3" s="1"/>
  <c r="F45" i="3"/>
  <c r="X39" i="2"/>
  <c r="Y39" i="2" s="1"/>
  <c r="F40" i="2"/>
  <c r="V44" i="3"/>
  <c r="D45" i="3"/>
  <c r="D46" i="2"/>
  <c r="V45" i="2"/>
  <c r="V47" i="1"/>
  <c r="E48" i="1"/>
  <c r="F44" i="1"/>
  <c r="AE44" i="1"/>
  <c r="C46" i="1"/>
  <c r="G43" i="1"/>
  <c r="X43" i="1" s="1"/>
  <c r="W43" i="1"/>
  <c r="X40" i="2" l="1"/>
  <c r="Y40" i="2" s="1"/>
  <c r="F41" i="2"/>
  <c r="X45" i="3"/>
  <c r="Y45" i="3" s="1"/>
  <c r="F46" i="3"/>
  <c r="D46" i="3"/>
  <c r="V45" i="3"/>
  <c r="W44" i="1"/>
  <c r="G44" i="1"/>
  <c r="X44" i="1" s="1"/>
  <c r="E49" i="1"/>
  <c r="V48" i="1"/>
  <c r="F45" i="1"/>
  <c r="AE45" i="1"/>
  <c r="C47" i="1"/>
  <c r="Y43" i="1"/>
  <c r="D47" i="2"/>
  <c r="V46" i="2"/>
  <c r="X46" i="3" l="1"/>
  <c r="Y46" i="3" s="1"/>
  <c r="F47" i="3"/>
  <c r="X41" i="2"/>
  <c r="Y41" i="2" s="1"/>
  <c r="F42" i="2"/>
  <c r="F46" i="1"/>
  <c r="AE46" i="1"/>
  <c r="C48" i="1"/>
  <c r="D47" i="3"/>
  <c r="V46" i="3"/>
  <c r="D48" i="2"/>
  <c r="V47" i="2"/>
  <c r="V49" i="1"/>
  <c r="E50" i="1"/>
  <c r="Y44" i="1"/>
  <c r="W45" i="1"/>
  <c r="G45" i="1"/>
  <c r="X45" i="1" s="1"/>
  <c r="F43" i="2" l="1"/>
  <c r="X42" i="2"/>
  <c r="Y42" i="2" s="1"/>
  <c r="X47" i="3"/>
  <c r="Y47" i="3" s="1"/>
  <c r="F48" i="3"/>
  <c r="Y45" i="1"/>
  <c r="AE47" i="1"/>
  <c r="F47" i="1"/>
  <c r="C49" i="1"/>
  <c r="V50" i="1"/>
  <c r="E51" i="1"/>
  <c r="D48" i="3"/>
  <c r="V47" i="3"/>
  <c r="D49" i="2"/>
  <c r="V48" i="2"/>
  <c r="G46" i="1"/>
  <c r="X46" i="1" s="1"/>
  <c r="W46" i="1"/>
  <c r="Y46" i="1" s="1"/>
  <c r="X48" i="3" l="1"/>
  <c r="Y48" i="3" s="1"/>
  <c r="F49" i="3"/>
  <c r="X43" i="2"/>
  <c r="Y43" i="2" s="1"/>
  <c r="F44" i="2"/>
  <c r="C50" i="1"/>
  <c r="F48" i="1"/>
  <c r="AE48" i="1"/>
  <c r="G47" i="1"/>
  <c r="X47" i="1" s="1"/>
  <c r="W47" i="1"/>
  <c r="V49" i="2"/>
  <c r="D50" i="2"/>
  <c r="D49" i="3"/>
  <c r="V48" i="3"/>
  <c r="V51" i="1"/>
  <c r="E52" i="1"/>
  <c r="F45" i="2" l="1"/>
  <c r="X44" i="2"/>
  <c r="Y44" i="2" s="1"/>
  <c r="X49" i="3"/>
  <c r="Y49" i="3" s="1"/>
  <c r="F50" i="3"/>
  <c r="W48" i="1"/>
  <c r="G48" i="1"/>
  <c r="X48" i="1" s="1"/>
  <c r="E53" i="1"/>
  <c r="V52" i="1"/>
  <c r="C51" i="1"/>
  <c r="AE49" i="1"/>
  <c r="F49" i="1"/>
  <c r="Y47" i="1"/>
  <c r="D50" i="3"/>
  <c r="V49" i="3"/>
  <c r="V50" i="2"/>
  <c r="D51" i="2"/>
  <c r="X50" i="3" l="1"/>
  <c r="Y50" i="3" s="1"/>
  <c r="F51" i="3"/>
  <c r="X45" i="2"/>
  <c r="Y45" i="2" s="1"/>
  <c r="F46" i="2"/>
  <c r="V50" i="3"/>
  <c r="D51" i="3"/>
  <c r="V51" i="2"/>
  <c r="D52" i="2"/>
  <c r="E54" i="1"/>
  <c r="V53" i="1"/>
  <c r="Y48" i="1"/>
  <c r="W49" i="1"/>
  <c r="G49" i="1"/>
  <c r="X49" i="1" s="1"/>
  <c r="C52" i="1"/>
  <c r="AE50" i="1"/>
  <c r="F50" i="1"/>
  <c r="X46" i="2" l="1"/>
  <c r="Y46" i="2" s="1"/>
  <c r="F47" i="2"/>
  <c r="X51" i="3"/>
  <c r="Y51" i="3" s="1"/>
  <c r="F52" i="3"/>
  <c r="W50" i="1"/>
  <c r="G50" i="1"/>
  <c r="X50" i="1" s="1"/>
  <c r="AE51" i="1"/>
  <c r="C53" i="1"/>
  <c r="F51" i="1"/>
  <c r="V51" i="3"/>
  <c r="D52" i="3"/>
  <c r="V52" i="2"/>
  <c r="D53" i="2"/>
  <c r="Y49" i="1"/>
  <c r="E55" i="1"/>
  <c r="V54" i="1"/>
  <c r="X52" i="3" l="1"/>
  <c r="Y52" i="3" s="1"/>
  <c r="F53" i="3"/>
  <c r="X47" i="2"/>
  <c r="Y47" i="2" s="1"/>
  <c r="F48" i="2"/>
  <c r="E56" i="1"/>
  <c r="V55" i="1"/>
  <c r="W51" i="1"/>
  <c r="G51" i="1"/>
  <c r="X51" i="1" s="1"/>
  <c r="V52" i="3"/>
  <c r="D53" i="3"/>
  <c r="C54" i="1"/>
  <c r="F52" i="1"/>
  <c r="AE52" i="1"/>
  <c r="V53" i="2"/>
  <c r="D54" i="2"/>
  <c r="Y50" i="1"/>
  <c r="X48" i="2" l="1"/>
  <c r="Y48" i="2" s="1"/>
  <c r="F49" i="2"/>
  <c r="X53" i="3"/>
  <c r="Y53" i="3" s="1"/>
  <c r="F54" i="3"/>
  <c r="G52" i="1"/>
  <c r="X52" i="1" s="1"/>
  <c r="W52" i="1"/>
  <c r="AE53" i="1"/>
  <c r="F53" i="1"/>
  <c r="C55" i="1"/>
  <c r="V53" i="3"/>
  <c r="D54" i="3"/>
  <c r="Y51" i="1"/>
  <c r="E57" i="1"/>
  <c r="V56" i="1"/>
  <c r="V54" i="2"/>
  <c r="D55" i="2"/>
  <c r="X54" i="3" l="1"/>
  <c r="Y54" i="3" s="1"/>
  <c r="F55" i="3"/>
  <c r="F50" i="2"/>
  <c r="X49" i="2"/>
  <c r="Y49" i="2" s="1"/>
  <c r="V55" i="2"/>
  <c r="D56" i="2"/>
  <c r="F54" i="1"/>
  <c r="C56" i="1"/>
  <c r="AE54" i="1"/>
  <c r="W53" i="1"/>
  <c r="G53" i="1"/>
  <c r="X53" i="1" s="1"/>
  <c r="Y52" i="1"/>
  <c r="D55" i="3"/>
  <c r="V54" i="3"/>
  <c r="E58" i="1"/>
  <c r="V57" i="1"/>
  <c r="X50" i="2" l="1"/>
  <c r="Y50" i="2" s="1"/>
  <c r="F51" i="2"/>
  <c r="X55" i="3"/>
  <c r="Y55" i="3" s="1"/>
  <c r="F56" i="3"/>
  <c r="V56" i="2"/>
  <c r="D57" i="2"/>
  <c r="V55" i="3"/>
  <c r="D56" i="3"/>
  <c r="Y53" i="1"/>
  <c r="F55" i="1"/>
  <c r="AE55" i="1"/>
  <c r="C57" i="1"/>
  <c r="V58" i="1"/>
  <c r="E59" i="1"/>
  <c r="W54" i="1"/>
  <c r="G54" i="1"/>
  <c r="X54" i="1" s="1"/>
  <c r="X56" i="3" l="1"/>
  <c r="Y56" i="3" s="1"/>
  <c r="F57" i="3"/>
  <c r="X51" i="2"/>
  <c r="Y51" i="2" s="1"/>
  <c r="F52" i="2"/>
  <c r="E60" i="1"/>
  <c r="V59" i="1"/>
  <c r="AE56" i="1"/>
  <c r="C58" i="1"/>
  <c r="F56" i="1"/>
  <c r="W55" i="1"/>
  <c r="G55" i="1"/>
  <c r="X55" i="1" s="1"/>
  <c r="V57" i="2"/>
  <c r="D58" i="2"/>
  <c r="V56" i="3"/>
  <c r="D57" i="3"/>
  <c r="Y54" i="1"/>
  <c r="X52" i="2" l="1"/>
  <c r="Y52" i="2" s="1"/>
  <c r="F53" i="2"/>
  <c r="X57" i="3"/>
  <c r="Y57" i="3" s="1"/>
  <c r="F58" i="3"/>
  <c r="AE57" i="1"/>
  <c r="C59" i="1"/>
  <c r="F57" i="1"/>
  <c r="D58" i="3"/>
  <c r="V57" i="3"/>
  <c r="W56" i="1"/>
  <c r="G56" i="1"/>
  <c r="X56" i="1" s="1"/>
  <c r="Y55" i="1"/>
  <c r="D59" i="2"/>
  <c r="V58" i="2"/>
  <c r="E61" i="1"/>
  <c r="V60" i="1"/>
  <c r="X58" i="3" l="1"/>
  <c r="Y58" i="3" s="1"/>
  <c r="F59" i="3"/>
  <c r="X53" i="2"/>
  <c r="Y53" i="2" s="1"/>
  <c r="F54" i="2"/>
  <c r="V61" i="1"/>
  <c r="E62" i="1"/>
  <c r="D59" i="3"/>
  <c r="V58" i="3"/>
  <c r="Y56" i="1"/>
  <c r="W57" i="1"/>
  <c r="Y57" i="1" s="1"/>
  <c r="G57" i="1"/>
  <c r="X57" i="1" s="1"/>
  <c r="C60" i="1"/>
  <c r="F58" i="1"/>
  <c r="AE58" i="1"/>
  <c r="D60" i="2"/>
  <c r="V59" i="2"/>
  <c r="X54" i="2" l="1"/>
  <c r="Y54" i="2" s="1"/>
  <c r="F55" i="2"/>
  <c r="X59" i="3"/>
  <c r="Y59" i="3" s="1"/>
  <c r="F60" i="3"/>
  <c r="G58" i="1"/>
  <c r="X58" i="1" s="1"/>
  <c r="W58" i="1"/>
  <c r="D60" i="3"/>
  <c r="V59" i="3"/>
  <c r="F59" i="1"/>
  <c r="AE59" i="1"/>
  <c r="C61" i="1"/>
  <c r="V62" i="1"/>
  <c r="E63" i="1"/>
  <c r="D61" i="2"/>
  <c r="V60" i="2"/>
  <c r="X60" i="3" l="1"/>
  <c r="Y60" i="3" s="1"/>
  <c r="F61" i="3"/>
  <c r="F56" i="2"/>
  <c r="X55" i="2"/>
  <c r="Y55" i="2" s="1"/>
  <c r="V63" i="1"/>
  <c r="E64" i="1"/>
  <c r="D61" i="3"/>
  <c r="V60" i="3"/>
  <c r="V61" i="2"/>
  <c r="D62" i="2"/>
  <c r="AE60" i="1"/>
  <c r="C62" i="1"/>
  <c r="F60" i="1"/>
  <c r="Y58" i="1"/>
  <c r="G59" i="1"/>
  <c r="X59" i="1" s="1"/>
  <c r="W59" i="1"/>
  <c r="Y59" i="1" s="1"/>
  <c r="X56" i="2" l="1"/>
  <c r="Y56" i="2" s="1"/>
  <c r="F57" i="2"/>
  <c r="X61" i="3"/>
  <c r="Y61" i="3" s="1"/>
  <c r="F62" i="3"/>
  <c r="V62" i="2"/>
  <c r="D63" i="2"/>
  <c r="W60" i="1"/>
  <c r="G60" i="1"/>
  <c r="X60" i="1" s="1"/>
  <c r="F61" i="1"/>
  <c r="C63" i="1"/>
  <c r="AE61" i="1"/>
  <c r="D62" i="3"/>
  <c r="V61" i="3"/>
  <c r="V64" i="1"/>
  <c r="E65" i="1"/>
  <c r="X62" i="3" l="1"/>
  <c r="Y62" i="3" s="1"/>
  <c r="F63" i="3"/>
  <c r="F58" i="2"/>
  <c r="X57" i="2"/>
  <c r="Y57" i="2" s="1"/>
  <c r="E66" i="1"/>
  <c r="V65" i="1"/>
  <c r="C64" i="1"/>
  <c r="F62" i="1"/>
  <c r="AE62" i="1"/>
  <c r="G61" i="1"/>
  <c r="X61" i="1" s="1"/>
  <c r="W61" i="1"/>
  <c r="Y61" i="1" s="1"/>
  <c r="V62" i="3"/>
  <c r="D63" i="3"/>
  <c r="Y60" i="1"/>
  <c r="V63" i="2"/>
  <c r="D64" i="2"/>
  <c r="X58" i="2" l="1"/>
  <c r="Y58" i="2" s="1"/>
  <c r="F59" i="2"/>
  <c r="X63" i="3"/>
  <c r="Y63" i="3" s="1"/>
  <c r="F64" i="3"/>
  <c r="V63" i="3"/>
  <c r="D64" i="3"/>
  <c r="V66" i="1"/>
  <c r="E67" i="1"/>
  <c r="V64" i="2"/>
  <c r="D65" i="2"/>
  <c r="W62" i="1"/>
  <c r="G62" i="1"/>
  <c r="X62" i="1" s="1"/>
  <c r="F63" i="1"/>
  <c r="C65" i="1"/>
  <c r="AE63" i="1"/>
  <c r="X64" i="3" l="1"/>
  <c r="Y64" i="3" s="1"/>
  <c r="F65" i="3"/>
  <c r="X59" i="2"/>
  <c r="Y59" i="2" s="1"/>
  <c r="F60" i="2"/>
  <c r="W63" i="1"/>
  <c r="G63" i="1"/>
  <c r="X63" i="1" s="1"/>
  <c r="V64" i="3"/>
  <c r="D65" i="3"/>
  <c r="V65" i="2"/>
  <c r="D66" i="2"/>
  <c r="V67" i="1"/>
  <c r="E68" i="1"/>
  <c r="C66" i="1"/>
  <c r="AE64" i="1"/>
  <c r="F64" i="1"/>
  <c r="Y62" i="1"/>
  <c r="X60" i="2" l="1"/>
  <c r="Y60" i="2" s="1"/>
  <c r="F61" i="2"/>
  <c r="X65" i="3"/>
  <c r="Y65" i="3" s="1"/>
  <c r="F66" i="3"/>
  <c r="V66" i="2"/>
  <c r="D67" i="2"/>
  <c r="D66" i="3"/>
  <c r="V65" i="3"/>
  <c r="E69" i="1"/>
  <c r="V68" i="1"/>
  <c r="G64" i="1"/>
  <c r="X64" i="1" s="1"/>
  <c r="W64" i="1"/>
  <c r="Y64" i="1" s="1"/>
  <c r="Y63" i="1"/>
  <c r="F65" i="1"/>
  <c r="C67" i="1"/>
  <c r="AE65" i="1"/>
  <c r="X66" i="3" l="1"/>
  <c r="Y66" i="3" s="1"/>
  <c r="F67" i="3"/>
  <c r="X61" i="2"/>
  <c r="Y61" i="2" s="1"/>
  <c r="F62" i="2"/>
  <c r="V69" i="1"/>
  <c r="E70" i="1"/>
  <c r="D67" i="3"/>
  <c r="V66" i="3"/>
  <c r="AE66" i="1"/>
  <c r="F66" i="1"/>
  <c r="C68" i="1"/>
  <c r="W65" i="1"/>
  <c r="G65" i="1"/>
  <c r="X65" i="1" s="1"/>
  <c r="V67" i="2"/>
  <c r="D68" i="2"/>
  <c r="F63" i="2" l="1"/>
  <c r="X62" i="2"/>
  <c r="Y62" i="2" s="1"/>
  <c r="X67" i="3"/>
  <c r="Y67" i="3" s="1"/>
  <c r="F68" i="3"/>
  <c r="D68" i="3"/>
  <c r="V67" i="3"/>
  <c r="V70" i="1"/>
  <c r="E71" i="1"/>
  <c r="Y65" i="1"/>
  <c r="C69" i="1"/>
  <c r="AE67" i="1"/>
  <c r="F67" i="1"/>
  <c r="G66" i="1"/>
  <c r="X66" i="1" s="1"/>
  <c r="W66" i="1"/>
  <c r="V68" i="2"/>
  <c r="D69" i="2"/>
  <c r="X68" i="3" l="1"/>
  <c r="Y68" i="3" s="1"/>
  <c r="F69" i="3"/>
  <c r="X63" i="2"/>
  <c r="Y63" i="2" s="1"/>
  <c r="F64" i="2"/>
  <c r="Y66" i="1"/>
  <c r="W67" i="1"/>
  <c r="G67" i="1"/>
  <c r="X67" i="1" s="1"/>
  <c r="V71" i="1"/>
  <c r="E72" i="1"/>
  <c r="F68" i="1"/>
  <c r="C70" i="1"/>
  <c r="AE68" i="1"/>
  <c r="D70" i="2"/>
  <c r="V69" i="2"/>
  <c r="V68" i="3"/>
  <c r="D69" i="3"/>
  <c r="X64" i="2" l="1"/>
  <c r="Y64" i="2" s="1"/>
  <c r="F65" i="2"/>
  <c r="X69" i="3"/>
  <c r="Y69" i="3" s="1"/>
  <c r="F70" i="3"/>
  <c r="V69" i="3"/>
  <c r="D70" i="3"/>
  <c r="Y67" i="1"/>
  <c r="C71" i="1"/>
  <c r="AE69" i="1"/>
  <c r="F69" i="1"/>
  <c r="G68" i="1"/>
  <c r="X68" i="1" s="1"/>
  <c r="W68" i="1"/>
  <c r="V72" i="1"/>
  <c r="E73" i="1"/>
  <c r="D71" i="2"/>
  <c r="V70" i="2"/>
  <c r="X70" i="3" l="1"/>
  <c r="Y70" i="3" s="1"/>
  <c r="F71" i="3"/>
  <c r="X65" i="2"/>
  <c r="Y65" i="2" s="1"/>
  <c r="F66" i="2"/>
  <c r="Y68" i="1"/>
  <c r="C72" i="1"/>
  <c r="AE70" i="1"/>
  <c r="F70" i="1"/>
  <c r="W69" i="1"/>
  <c r="G69" i="1"/>
  <c r="X69" i="1" s="1"/>
  <c r="D71" i="3"/>
  <c r="V70" i="3"/>
  <c r="D72" i="2"/>
  <c r="V71" i="2"/>
  <c r="V73" i="1"/>
  <c r="E74" i="1"/>
  <c r="X66" i="2" l="1"/>
  <c r="Y66" i="2" s="1"/>
  <c r="F67" i="2"/>
  <c r="X71" i="3"/>
  <c r="Y71" i="3" s="1"/>
  <c r="F72" i="3"/>
  <c r="D72" i="3"/>
  <c r="V71" i="3"/>
  <c r="Y69" i="1"/>
  <c r="F71" i="1"/>
  <c r="AE71" i="1"/>
  <c r="C73" i="1"/>
  <c r="V74" i="1"/>
  <c r="E75" i="1"/>
  <c r="G70" i="1"/>
  <c r="X70" i="1" s="1"/>
  <c r="W70" i="1"/>
  <c r="Y70" i="1" s="1"/>
  <c r="D73" i="2"/>
  <c r="V72" i="2"/>
  <c r="X72" i="3" l="1"/>
  <c r="Y72" i="3" s="1"/>
  <c r="F73" i="3"/>
  <c r="X67" i="2"/>
  <c r="Y67" i="2" s="1"/>
  <c r="F68" i="2"/>
  <c r="E76" i="1"/>
  <c r="V75" i="1"/>
  <c r="AE72" i="1"/>
  <c r="F72" i="1"/>
  <c r="C74" i="1"/>
  <c r="G71" i="1"/>
  <c r="X71" i="1" s="1"/>
  <c r="W71" i="1"/>
  <c r="V73" i="2"/>
  <c r="D74" i="2"/>
  <c r="D73" i="3"/>
  <c r="V72" i="3"/>
  <c r="X68" i="2" l="1"/>
  <c r="Y68" i="2" s="1"/>
  <c r="F69" i="2"/>
  <c r="X73" i="3"/>
  <c r="Y73" i="3" s="1"/>
  <c r="F74" i="3"/>
  <c r="W72" i="1"/>
  <c r="G72" i="1"/>
  <c r="X72" i="1" s="1"/>
  <c r="V73" i="3"/>
  <c r="D74" i="3"/>
  <c r="Y71" i="1"/>
  <c r="AE73" i="1"/>
  <c r="F73" i="1"/>
  <c r="C75" i="1"/>
  <c r="V74" i="2"/>
  <c r="D75" i="2"/>
  <c r="V76" i="1"/>
  <c r="E77" i="1"/>
  <c r="X74" i="3" l="1"/>
  <c r="Y74" i="3" s="1"/>
  <c r="F75" i="3"/>
  <c r="F70" i="2"/>
  <c r="X69" i="2"/>
  <c r="Y69" i="2" s="1"/>
  <c r="AE74" i="1"/>
  <c r="C76" i="1"/>
  <c r="F74" i="1"/>
  <c r="G73" i="1"/>
  <c r="X73" i="1" s="1"/>
  <c r="W73" i="1"/>
  <c r="E78" i="1"/>
  <c r="V77" i="1"/>
  <c r="V74" i="3"/>
  <c r="D75" i="3"/>
  <c r="V75" i="2"/>
  <c r="D76" i="2"/>
  <c r="Y72" i="1"/>
  <c r="X70" i="2" l="1"/>
  <c r="Y70" i="2" s="1"/>
  <c r="F71" i="2"/>
  <c r="X75" i="3"/>
  <c r="Y75" i="3" s="1"/>
  <c r="F76" i="3"/>
  <c r="E79" i="1"/>
  <c r="V78" i="1"/>
  <c r="Y73" i="1"/>
  <c r="V76" i="2"/>
  <c r="D77" i="2"/>
  <c r="W74" i="1"/>
  <c r="G74" i="1"/>
  <c r="X74" i="1" s="1"/>
  <c r="AE75" i="1"/>
  <c r="F75" i="1"/>
  <c r="C77" i="1"/>
  <c r="V75" i="3"/>
  <c r="D76" i="3"/>
  <c r="X76" i="3" l="1"/>
  <c r="Y76" i="3" s="1"/>
  <c r="F77" i="3"/>
  <c r="X71" i="2"/>
  <c r="Y71" i="2" s="1"/>
  <c r="F72" i="2"/>
  <c r="E80" i="1"/>
  <c r="V79" i="1"/>
  <c r="C78" i="1"/>
  <c r="AE76" i="1"/>
  <c r="F76" i="1"/>
  <c r="W75" i="1"/>
  <c r="G75" i="1"/>
  <c r="X75" i="1" s="1"/>
  <c r="Y74" i="1"/>
  <c r="V77" i="2"/>
  <c r="D78" i="2"/>
  <c r="V76" i="3"/>
  <c r="D77" i="3"/>
  <c r="X72" i="2" l="1"/>
  <c r="Y72" i="2" s="1"/>
  <c r="F73" i="2"/>
  <c r="X77" i="3"/>
  <c r="Y77" i="3" s="1"/>
  <c r="F78" i="3"/>
  <c r="G76" i="1"/>
  <c r="X76" i="1" s="1"/>
  <c r="W76" i="1"/>
  <c r="Y76" i="1" s="1"/>
  <c r="F77" i="1"/>
  <c r="C79" i="1"/>
  <c r="AE77" i="1"/>
  <c r="V78" i="2"/>
  <c r="D79" i="2"/>
  <c r="E81" i="1"/>
  <c r="V80" i="1"/>
  <c r="V77" i="3"/>
  <c r="D78" i="3"/>
  <c r="Y75" i="1"/>
  <c r="X78" i="3" l="1"/>
  <c r="Y78" i="3" s="1"/>
  <c r="F79" i="3"/>
  <c r="X73" i="2"/>
  <c r="Y73" i="2" s="1"/>
  <c r="F74" i="2"/>
  <c r="D79" i="3"/>
  <c r="V78" i="3"/>
  <c r="AE78" i="1"/>
  <c r="C80" i="1"/>
  <c r="F78" i="1"/>
  <c r="W77" i="1"/>
  <c r="G77" i="1"/>
  <c r="X77" i="1" s="1"/>
  <c r="E82" i="1"/>
  <c r="V81" i="1"/>
  <c r="V79" i="2"/>
  <c r="D80" i="2"/>
  <c r="X74" i="2" l="1"/>
  <c r="Y74" i="2" s="1"/>
  <c r="F75" i="2"/>
  <c r="X79" i="3"/>
  <c r="Y79" i="3" s="1"/>
  <c r="F80" i="3"/>
  <c r="G78" i="1"/>
  <c r="X78" i="1" s="1"/>
  <c r="W78" i="1"/>
  <c r="Y78" i="1" s="1"/>
  <c r="V80" i="2"/>
  <c r="D81" i="2"/>
  <c r="C81" i="1"/>
  <c r="AE79" i="1"/>
  <c r="F79" i="1"/>
  <c r="V82" i="1"/>
  <c r="E83" i="1"/>
  <c r="V79" i="3"/>
  <c r="D80" i="3"/>
  <c r="Y77" i="1"/>
  <c r="X80" i="3" l="1"/>
  <c r="Y80" i="3" s="1"/>
  <c r="F81" i="3"/>
  <c r="X75" i="2"/>
  <c r="Y75" i="2" s="1"/>
  <c r="F76" i="2"/>
  <c r="V80" i="3"/>
  <c r="D81" i="3"/>
  <c r="E84" i="1"/>
  <c r="V83" i="1"/>
  <c r="W79" i="1"/>
  <c r="G79" i="1"/>
  <c r="X79" i="1" s="1"/>
  <c r="C82" i="1"/>
  <c r="AE80" i="1"/>
  <c r="F80" i="1"/>
  <c r="V81" i="2"/>
  <c r="D82" i="2"/>
  <c r="F77" i="2" l="1"/>
  <c r="X76" i="2"/>
  <c r="Y76" i="2" s="1"/>
  <c r="X81" i="3"/>
  <c r="Y81" i="3" s="1"/>
  <c r="F82" i="3"/>
  <c r="W80" i="1"/>
  <c r="G80" i="1"/>
  <c r="X80" i="1" s="1"/>
  <c r="C83" i="1"/>
  <c r="F81" i="1"/>
  <c r="AE81" i="1"/>
  <c r="Y79" i="1"/>
  <c r="V84" i="1"/>
  <c r="E85" i="1"/>
  <c r="D82" i="3"/>
  <c r="V81" i="3"/>
  <c r="D83" i="2"/>
  <c r="V82" i="2"/>
  <c r="X82" i="3" l="1"/>
  <c r="Y82" i="3" s="1"/>
  <c r="F83" i="3"/>
  <c r="F78" i="2"/>
  <c r="X77" i="2"/>
  <c r="Y77" i="2" s="1"/>
  <c r="C84" i="1"/>
  <c r="F82" i="1"/>
  <c r="AE82" i="1"/>
  <c r="D84" i="2"/>
  <c r="V83" i="2"/>
  <c r="Y80" i="1"/>
  <c r="D83" i="3"/>
  <c r="V82" i="3"/>
  <c r="E86" i="1"/>
  <c r="V85" i="1"/>
  <c r="W81" i="1"/>
  <c r="Y81" i="1" s="1"/>
  <c r="G81" i="1"/>
  <c r="X81" i="1" s="1"/>
  <c r="F79" i="2" l="1"/>
  <c r="X78" i="2"/>
  <c r="Y78" i="2" s="1"/>
  <c r="X83" i="3"/>
  <c r="Y83" i="3" s="1"/>
  <c r="F84" i="3"/>
  <c r="G82" i="1"/>
  <c r="X82" i="1" s="1"/>
  <c r="W82" i="1"/>
  <c r="Y82" i="1" s="1"/>
  <c r="E87" i="1"/>
  <c r="V86" i="1"/>
  <c r="F83" i="1"/>
  <c r="AE83" i="1"/>
  <c r="C85" i="1"/>
  <c r="D84" i="3"/>
  <c r="V83" i="3"/>
  <c r="D85" i="2"/>
  <c r="V84" i="2"/>
  <c r="X84" i="3" l="1"/>
  <c r="Y84" i="3" s="1"/>
  <c r="F85" i="3"/>
  <c r="X79" i="2"/>
  <c r="Y79" i="2" s="1"/>
  <c r="F80" i="2"/>
  <c r="D85" i="3"/>
  <c r="V84" i="3"/>
  <c r="AE84" i="1"/>
  <c r="F84" i="1"/>
  <c r="C86" i="1"/>
  <c r="G83" i="1"/>
  <c r="X83" i="1" s="1"/>
  <c r="W83" i="1"/>
  <c r="Y83" i="1" s="1"/>
  <c r="E88" i="1"/>
  <c r="V87" i="1"/>
  <c r="V85" i="2"/>
  <c r="D86" i="2"/>
  <c r="X80" i="2" l="1"/>
  <c r="Y80" i="2" s="1"/>
  <c r="F81" i="2"/>
  <c r="X85" i="3"/>
  <c r="Y85" i="3" s="1"/>
  <c r="F86" i="3"/>
  <c r="V86" i="2"/>
  <c r="D87" i="2"/>
  <c r="D86" i="3"/>
  <c r="V85" i="3"/>
  <c r="V88" i="1"/>
  <c r="E89" i="1"/>
  <c r="F85" i="1"/>
  <c r="C87" i="1"/>
  <c r="AE85" i="1"/>
  <c r="G84" i="1"/>
  <c r="X84" i="1" s="1"/>
  <c r="W84" i="1"/>
  <c r="X86" i="3" l="1"/>
  <c r="Y86" i="3" s="1"/>
  <c r="F87" i="3"/>
  <c r="X81" i="2"/>
  <c r="Y81" i="2" s="1"/>
  <c r="F82" i="2"/>
  <c r="Y84" i="1"/>
  <c r="V86" i="3"/>
  <c r="D87" i="3"/>
  <c r="F86" i="1"/>
  <c r="C88" i="1"/>
  <c r="AE86" i="1"/>
  <c r="V87" i="2"/>
  <c r="D88" i="2"/>
  <c r="G85" i="1"/>
  <c r="X85" i="1" s="1"/>
  <c r="W85" i="1"/>
  <c r="V89" i="1"/>
  <c r="E90" i="1"/>
  <c r="X82" i="2" l="1"/>
  <c r="Y82" i="2" s="1"/>
  <c r="F83" i="2"/>
  <c r="X87" i="3"/>
  <c r="Y87" i="3" s="1"/>
  <c r="F88" i="3"/>
  <c r="Y85" i="1"/>
  <c r="V87" i="3"/>
  <c r="D88" i="3"/>
  <c r="E91" i="1"/>
  <c r="V90" i="1"/>
  <c r="D89" i="2"/>
  <c r="V88" i="2"/>
  <c r="F87" i="1"/>
  <c r="AE87" i="1"/>
  <c r="C89" i="1"/>
  <c r="G86" i="1"/>
  <c r="X86" i="1" s="1"/>
  <c r="W86" i="1"/>
  <c r="X88" i="3" l="1"/>
  <c r="Y88" i="3" s="1"/>
  <c r="F89" i="3"/>
  <c r="F84" i="2"/>
  <c r="X83" i="2"/>
  <c r="Y83" i="2" s="1"/>
  <c r="V88" i="3"/>
  <c r="D89" i="3"/>
  <c r="C90" i="1"/>
  <c r="AE88" i="1"/>
  <c r="F88" i="1"/>
  <c r="W87" i="1"/>
  <c r="G87" i="1"/>
  <c r="X87" i="1" s="1"/>
  <c r="D90" i="2"/>
  <c r="V89" i="2"/>
  <c r="E92" i="1"/>
  <c r="V91" i="1"/>
  <c r="Y86" i="1"/>
  <c r="X84" i="2" l="1"/>
  <c r="Y84" i="2" s="1"/>
  <c r="F85" i="2"/>
  <c r="X89" i="3"/>
  <c r="Y89" i="3" s="1"/>
  <c r="F90" i="3"/>
  <c r="Y87" i="1"/>
  <c r="W88" i="1"/>
  <c r="G88" i="1"/>
  <c r="X88" i="1" s="1"/>
  <c r="E93" i="1"/>
  <c r="V92" i="1"/>
  <c r="AE89" i="1"/>
  <c r="C91" i="1"/>
  <c r="F89" i="1"/>
  <c r="V90" i="2"/>
  <c r="D91" i="2"/>
  <c r="D90" i="3"/>
  <c r="V89" i="3"/>
  <c r="X90" i="3" l="1"/>
  <c r="Y90" i="3" s="1"/>
  <c r="F91" i="3"/>
  <c r="X85" i="2"/>
  <c r="Y85" i="2" s="1"/>
  <c r="F86" i="2"/>
  <c r="W89" i="1"/>
  <c r="G89" i="1"/>
  <c r="X89" i="1" s="1"/>
  <c r="Y88" i="1"/>
  <c r="F90" i="1"/>
  <c r="C92" i="1"/>
  <c r="AE90" i="1"/>
  <c r="E94" i="1"/>
  <c r="V93" i="1"/>
  <c r="D91" i="3"/>
  <c r="V90" i="3"/>
  <c r="V91" i="2"/>
  <c r="D92" i="2"/>
  <c r="F87" i="2" l="1"/>
  <c r="X86" i="2"/>
  <c r="Y86" i="2" s="1"/>
  <c r="X91" i="3"/>
  <c r="Y91" i="3" s="1"/>
  <c r="F92" i="3"/>
  <c r="E95" i="1"/>
  <c r="V94" i="1"/>
  <c r="C93" i="1"/>
  <c r="F91" i="1"/>
  <c r="AE91" i="1"/>
  <c r="G90" i="1"/>
  <c r="X90" i="1" s="1"/>
  <c r="W90" i="1"/>
  <c r="Y90" i="1" s="1"/>
  <c r="V92" i="2"/>
  <c r="D93" i="2"/>
  <c r="D92" i="3"/>
  <c r="V91" i="3"/>
  <c r="Y89" i="1"/>
  <c r="X92" i="3" l="1"/>
  <c r="Y92" i="3" s="1"/>
  <c r="F93" i="3"/>
  <c r="F88" i="2"/>
  <c r="X87" i="2"/>
  <c r="Y87" i="2" s="1"/>
  <c r="V93" i="2"/>
  <c r="D94" i="2"/>
  <c r="V92" i="3"/>
  <c r="D93" i="3"/>
  <c r="G91" i="1"/>
  <c r="X91" i="1" s="1"/>
  <c r="W91" i="1"/>
  <c r="Y91" i="1" s="1"/>
  <c r="C94" i="1"/>
  <c r="F92" i="1"/>
  <c r="AE92" i="1"/>
  <c r="V95" i="1"/>
  <c r="E96" i="1"/>
  <c r="X88" i="2" l="1"/>
  <c r="Y88" i="2" s="1"/>
  <c r="F89" i="2"/>
  <c r="X93" i="3"/>
  <c r="Y93" i="3" s="1"/>
  <c r="F94" i="3"/>
  <c r="E97" i="1"/>
  <c r="V96" i="1"/>
  <c r="D95" i="2"/>
  <c r="V94" i="2"/>
  <c r="W92" i="1"/>
  <c r="G92" i="1"/>
  <c r="X92" i="1" s="1"/>
  <c r="AE93" i="1"/>
  <c r="C95" i="1"/>
  <c r="F93" i="1"/>
  <c r="D94" i="3"/>
  <c r="V93" i="3"/>
  <c r="X94" i="3" l="1"/>
  <c r="Y94" i="3" s="1"/>
  <c r="F95" i="3"/>
  <c r="X89" i="2"/>
  <c r="Y89" i="2" s="1"/>
  <c r="F90" i="2"/>
  <c r="Y92" i="1"/>
  <c r="V95" i="2"/>
  <c r="D96" i="2"/>
  <c r="D95" i="3"/>
  <c r="V94" i="3"/>
  <c r="AE94" i="1"/>
  <c r="C96" i="1"/>
  <c r="F94" i="1"/>
  <c r="V97" i="1"/>
  <c r="E98" i="1"/>
  <c r="W93" i="1"/>
  <c r="G93" i="1"/>
  <c r="X93" i="1" s="1"/>
  <c r="X90" i="2" l="1"/>
  <c r="Y90" i="2" s="1"/>
  <c r="F91" i="2"/>
  <c r="X95" i="3"/>
  <c r="Y95" i="3" s="1"/>
  <c r="F96" i="3"/>
  <c r="AE95" i="1"/>
  <c r="F95" i="1"/>
  <c r="C97" i="1"/>
  <c r="Y93" i="1"/>
  <c r="W94" i="1"/>
  <c r="Y94" i="1" s="1"/>
  <c r="G94" i="1"/>
  <c r="X94" i="1" s="1"/>
  <c r="D96" i="3"/>
  <c r="V95" i="3"/>
  <c r="V96" i="2"/>
  <c r="D97" i="2"/>
  <c r="V98" i="1"/>
  <c r="E99" i="1"/>
  <c r="X96" i="3" l="1"/>
  <c r="Y96" i="3" s="1"/>
  <c r="F97" i="3"/>
  <c r="X91" i="2"/>
  <c r="Y91" i="2" s="1"/>
  <c r="F92" i="2"/>
  <c r="D97" i="3"/>
  <c r="V96" i="3"/>
  <c r="F96" i="1"/>
  <c r="C98" i="1"/>
  <c r="AE96" i="1"/>
  <c r="E100" i="1"/>
  <c r="V99" i="1"/>
  <c r="W95" i="1"/>
  <c r="G95" i="1"/>
  <c r="X95" i="1" s="1"/>
  <c r="V97" i="2"/>
  <c r="D98" i="2"/>
  <c r="X92" i="2" l="1"/>
  <c r="Y92" i="2" s="1"/>
  <c r="F93" i="2"/>
  <c r="X97" i="3"/>
  <c r="Y97" i="3" s="1"/>
  <c r="F98" i="3"/>
  <c r="V97" i="3"/>
  <c r="D98" i="3"/>
  <c r="AE97" i="1"/>
  <c r="C99" i="1"/>
  <c r="F97" i="1"/>
  <c r="G96" i="1"/>
  <c r="X96" i="1" s="1"/>
  <c r="W96" i="1"/>
  <c r="E101" i="1"/>
  <c r="V100" i="1"/>
  <c r="D99" i="2"/>
  <c r="V98" i="2"/>
  <c r="Y95" i="1"/>
  <c r="X98" i="3" l="1"/>
  <c r="Y98" i="3" s="1"/>
  <c r="F99" i="3"/>
  <c r="F94" i="2"/>
  <c r="X93" i="2"/>
  <c r="Y93" i="2" s="1"/>
  <c r="AE98" i="1"/>
  <c r="F98" i="1"/>
  <c r="C100" i="1"/>
  <c r="V98" i="3"/>
  <c r="D99" i="3"/>
  <c r="V99" i="2"/>
  <c r="D100" i="2"/>
  <c r="V101" i="1"/>
  <c r="E102" i="1"/>
  <c r="Y96" i="1"/>
  <c r="W97" i="1"/>
  <c r="G97" i="1"/>
  <c r="X97" i="1" s="1"/>
  <c r="X94" i="2" l="1"/>
  <c r="Y94" i="2" s="1"/>
  <c r="F95" i="2"/>
  <c r="X99" i="3"/>
  <c r="Y99" i="3" s="1"/>
  <c r="F100" i="3"/>
  <c r="E103" i="1"/>
  <c r="V102" i="1"/>
  <c r="D101" i="2"/>
  <c r="V100" i="2"/>
  <c r="V99" i="3"/>
  <c r="D100" i="3"/>
  <c r="F99" i="1"/>
  <c r="AE99" i="1"/>
  <c r="C101" i="1"/>
  <c r="W98" i="1"/>
  <c r="G98" i="1"/>
  <c r="X98" i="1" s="1"/>
  <c r="Y97" i="1"/>
  <c r="X100" i="3" l="1"/>
  <c r="Y100" i="3" s="1"/>
  <c r="F101" i="3"/>
  <c r="X95" i="2"/>
  <c r="Y95" i="2" s="1"/>
  <c r="F96" i="2"/>
  <c r="V100" i="3"/>
  <c r="D101" i="3"/>
  <c r="Y98" i="1"/>
  <c r="C102" i="1"/>
  <c r="AE100" i="1"/>
  <c r="F100" i="1"/>
  <c r="D102" i="2"/>
  <c r="V101" i="2"/>
  <c r="G99" i="1"/>
  <c r="X99" i="1" s="1"/>
  <c r="W99" i="1"/>
  <c r="Y99" i="1" s="1"/>
  <c r="V103" i="1"/>
  <c r="E104" i="1"/>
  <c r="X96" i="2" l="1"/>
  <c r="Y96" i="2" s="1"/>
  <c r="F97" i="2"/>
  <c r="X101" i="3"/>
  <c r="Y101" i="3" s="1"/>
  <c r="F102" i="3"/>
  <c r="W100" i="1"/>
  <c r="G100" i="1"/>
  <c r="X100" i="1" s="1"/>
  <c r="D102" i="3"/>
  <c r="V101" i="3"/>
  <c r="V104" i="1"/>
  <c r="E105" i="1"/>
  <c r="AE101" i="1"/>
  <c r="C103" i="1"/>
  <c r="F101" i="1"/>
  <c r="D103" i="2"/>
  <c r="V102" i="2"/>
  <c r="X102" i="3" l="1"/>
  <c r="Y102" i="3" s="1"/>
  <c r="F103" i="3"/>
  <c r="X97" i="2"/>
  <c r="Y97" i="2" s="1"/>
  <c r="F98" i="2"/>
  <c r="W101" i="1"/>
  <c r="G101" i="1"/>
  <c r="X101" i="1" s="1"/>
  <c r="V105" i="1"/>
  <c r="E106" i="1"/>
  <c r="D103" i="3"/>
  <c r="V102" i="3"/>
  <c r="C104" i="1"/>
  <c r="AE102" i="1"/>
  <c r="F102" i="1"/>
  <c r="V103" i="2"/>
  <c r="D104" i="2"/>
  <c r="Y100" i="1"/>
  <c r="X98" i="2" l="1"/>
  <c r="Y98" i="2" s="1"/>
  <c r="F99" i="2"/>
  <c r="X103" i="3"/>
  <c r="Y103" i="3" s="1"/>
  <c r="F104" i="3"/>
  <c r="D104" i="3"/>
  <c r="V103" i="3"/>
  <c r="C105" i="1"/>
  <c r="F103" i="1"/>
  <c r="AE103" i="1"/>
  <c r="E107" i="1"/>
  <c r="V106" i="1"/>
  <c r="V104" i="2"/>
  <c r="D105" i="2"/>
  <c r="Y101" i="1"/>
  <c r="G102" i="1"/>
  <c r="X102" i="1" s="1"/>
  <c r="W102" i="1"/>
  <c r="X104" i="3" l="1"/>
  <c r="Y104" i="3" s="1"/>
  <c r="F105" i="3"/>
  <c r="X99" i="2"/>
  <c r="Y99" i="2" s="1"/>
  <c r="F100" i="2"/>
  <c r="C106" i="1"/>
  <c r="F104" i="1"/>
  <c r="AE104" i="1"/>
  <c r="V107" i="1"/>
  <c r="E108" i="1"/>
  <c r="W103" i="1"/>
  <c r="G103" i="1"/>
  <c r="X103" i="1" s="1"/>
  <c r="Y102" i="1"/>
  <c r="V105" i="2"/>
  <c r="D106" i="2"/>
  <c r="V104" i="3"/>
  <c r="D105" i="3"/>
  <c r="F101" i="2" l="1"/>
  <c r="X100" i="2"/>
  <c r="Y100" i="2" s="1"/>
  <c r="X105" i="3"/>
  <c r="Y105" i="3" s="1"/>
  <c r="F106" i="3"/>
  <c r="Y103" i="1"/>
  <c r="E109" i="1"/>
  <c r="V108" i="1"/>
  <c r="D107" i="2"/>
  <c r="V106" i="2"/>
  <c r="W104" i="1"/>
  <c r="G104" i="1"/>
  <c r="X104" i="1" s="1"/>
  <c r="V105" i="3"/>
  <c r="D106" i="3"/>
  <c r="F105" i="1"/>
  <c r="AE105" i="1"/>
  <c r="C107" i="1"/>
  <c r="X106" i="3" l="1"/>
  <c r="Y106" i="3" s="1"/>
  <c r="F107" i="3"/>
  <c r="X107" i="3" s="1"/>
  <c r="X101" i="2"/>
  <c r="Y101" i="2" s="1"/>
  <c r="F102" i="2"/>
  <c r="AE106" i="1"/>
  <c r="F106" i="1"/>
  <c r="C108" i="1"/>
  <c r="W105" i="1"/>
  <c r="G105" i="1"/>
  <c r="X105" i="1" s="1"/>
  <c r="V109" i="1"/>
  <c r="E110" i="1"/>
  <c r="V110" i="1" s="1"/>
  <c r="V111" i="1" s="1"/>
  <c r="V112" i="1" s="1"/>
  <c r="V113" i="1" s="1"/>
  <c r="V114" i="1" s="1"/>
  <c r="V115" i="1" s="1"/>
  <c r="Y104" i="1"/>
  <c r="D108" i="2"/>
  <c r="V108" i="2" s="1"/>
  <c r="V109" i="2" s="1"/>
  <c r="V110" i="2" s="1"/>
  <c r="V111" i="2" s="1"/>
  <c r="V112" i="2" s="1"/>
  <c r="V113" i="2" s="1"/>
  <c r="V107" i="2"/>
  <c r="D107" i="3"/>
  <c r="V106" i="3"/>
  <c r="X102" i="2" l="1"/>
  <c r="Y102" i="2" s="1"/>
  <c r="F103" i="2"/>
  <c r="Y107" i="3"/>
  <c r="F108" i="3"/>
  <c r="C109" i="1"/>
  <c r="AE107" i="1"/>
  <c r="F107" i="1"/>
  <c r="W106" i="1"/>
  <c r="G106" i="1"/>
  <c r="X106" i="1" s="1"/>
  <c r="V107" i="3"/>
  <c r="D108" i="3"/>
  <c r="V108" i="3" s="1"/>
  <c r="V109" i="3" s="1"/>
  <c r="V110" i="3" s="1"/>
  <c r="V111" i="3" s="1"/>
  <c r="V112" i="3" s="1"/>
  <c r="V113" i="3" s="1"/>
  <c r="Y105" i="1"/>
  <c r="X108" i="3" l="1"/>
  <c r="J8" i="3"/>
  <c r="J13" i="3"/>
  <c r="J14" i="3"/>
  <c r="X103" i="2"/>
  <c r="Y103" i="2" s="1"/>
  <c r="F104" i="2"/>
  <c r="W107" i="1"/>
  <c r="G107" i="1"/>
  <c r="X107" i="1" s="1"/>
  <c r="Y106" i="1"/>
  <c r="C110" i="1"/>
  <c r="AE108" i="1"/>
  <c r="F108" i="1"/>
  <c r="X104" i="2" l="1"/>
  <c r="Y104" i="2" s="1"/>
  <c r="F105" i="2"/>
  <c r="J15" i="3"/>
  <c r="J21" i="3"/>
  <c r="J23" i="3" s="1"/>
  <c r="J20" i="3" s="1"/>
  <c r="J22" i="3"/>
  <c r="J24" i="3" s="1"/>
  <c r="Y108" i="3"/>
  <c r="Y109" i="3"/>
  <c r="W108" i="1"/>
  <c r="G108" i="1"/>
  <c r="X108" i="1" s="1"/>
  <c r="F109" i="1"/>
  <c r="C111" i="1"/>
  <c r="AE109" i="1"/>
  <c r="Y107" i="1"/>
  <c r="Y110" i="3" l="1"/>
  <c r="AE109" i="3"/>
  <c r="Y111" i="3"/>
  <c r="Z88" i="3"/>
  <c r="Z84" i="3"/>
  <c r="Z108" i="3"/>
  <c r="AB108" i="3" s="1"/>
  <c r="Z111" i="3"/>
  <c r="Z21" i="3"/>
  <c r="Z32" i="3"/>
  <c r="Z74" i="3"/>
  <c r="Z61" i="3"/>
  <c r="Z58" i="3"/>
  <c r="Z77" i="3"/>
  <c r="Z10" i="3"/>
  <c r="Z37" i="3"/>
  <c r="Z78" i="3"/>
  <c r="Z22" i="3"/>
  <c r="Z36" i="3"/>
  <c r="Z76" i="3"/>
  <c r="Z52" i="3"/>
  <c r="Z75" i="3"/>
  <c r="Z100" i="3"/>
  <c r="Z110" i="3"/>
  <c r="Z60" i="3"/>
  <c r="Z44" i="3"/>
  <c r="Z107" i="3"/>
  <c r="Z26" i="3"/>
  <c r="Z80" i="3"/>
  <c r="Z65" i="3"/>
  <c r="Z55" i="3"/>
  <c r="Z69" i="3"/>
  <c r="Z89" i="3"/>
  <c r="Z57" i="3"/>
  <c r="Z31" i="3"/>
  <c r="Z99" i="3"/>
  <c r="Z43" i="3"/>
  <c r="Z46" i="3"/>
  <c r="Z112" i="3"/>
  <c r="Z103" i="3"/>
  <c r="Z41" i="3"/>
  <c r="Z67" i="3"/>
  <c r="Z30" i="3"/>
  <c r="Z98" i="3"/>
  <c r="Z15" i="3"/>
  <c r="Z90" i="3"/>
  <c r="Z38" i="3"/>
  <c r="Z63" i="3"/>
  <c r="Z106" i="3"/>
  <c r="Z47" i="3"/>
  <c r="Z48" i="3"/>
  <c r="Z71" i="3"/>
  <c r="Z83" i="3"/>
  <c r="Z72" i="3"/>
  <c r="Z109" i="3"/>
  <c r="AA109" i="3" s="1"/>
  <c r="Z82" i="3"/>
  <c r="Z11" i="3"/>
  <c r="Z42" i="3"/>
  <c r="Z87" i="3"/>
  <c r="Z97" i="3"/>
  <c r="Z8" i="3"/>
  <c r="Z13" i="3"/>
  <c r="Z28" i="3"/>
  <c r="Z45" i="3"/>
  <c r="Z59" i="3"/>
  <c r="Z113" i="3"/>
  <c r="Z81" i="3"/>
  <c r="Z79" i="3"/>
  <c r="Z35" i="3"/>
  <c r="Z102" i="3"/>
  <c r="Z92" i="3"/>
  <c r="Z23" i="3"/>
  <c r="Z91" i="3"/>
  <c r="Z5" i="3"/>
  <c r="Z54" i="3"/>
  <c r="Z9" i="3"/>
  <c r="Z50" i="3"/>
  <c r="Z73" i="3"/>
  <c r="Z93" i="3"/>
  <c r="Z56" i="3"/>
  <c r="Z24" i="3"/>
  <c r="Z14" i="3"/>
  <c r="Z34" i="3"/>
  <c r="Z95" i="3"/>
  <c r="Z12" i="3"/>
  <c r="Z62" i="3"/>
  <c r="Z94" i="3"/>
  <c r="Z96" i="3"/>
  <c r="Z40" i="3"/>
  <c r="Z70" i="3"/>
  <c r="Z105" i="3"/>
  <c r="Z18" i="3"/>
  <c r="Z17" i="3"/>
  <c r="Z101" i="3"/>
  <c r="Z51" i="3"/>
  <c r="Z33" i="3"/>
  <c r="Z68" i="3"/>
  <c r="Z29" i="3"/>
  <c r="Z6" i="3"/>
  <c r="Z25" i="3"/>
  <c r="Z66" i="3"/>
  <c r="Z19" i="3"/>
  <c r="Z4" i="3"/>
  <c r="Z64" i="3"/>
  <c r="Z86" i="3"/>
  <c r="Z27" i="3"/>
  <c r="Z49" i="3"/>
  <c r="Z39" i="3"/>
  <c r="Z16" i="3"/>
  <c r="Z104" i="3"/>
  <c r="Z20" i="3"/>
  <c r="Z7" i="3"/>
  <c r="Z53" i="3"/>
  <c r="Z85" i="3"/>
  <c r="X105" i="2"/>
  <c r="Y105" i="2" s="1"/>
  <c r="F106" i="2"/>
  <c r="W109" i="1"/>
  <c r="G109" i="1"/>
  <c r="X109" i="1" s="1"/>
  <c r="F110" i="1"/>
  <c r="AE110" i="1"/>
  <c r="Y108" i="1"/>
  <c r="AA86" i="3" l="1"/>
  <c r="AB86" i="3"/>
  <c r="AA17" i="3"/>
  <c r="AB17" i="3"/>
  <c r="AA24" i="3"/>
  <c r="AB24" i="3"/>
  <c r="AA35" i="3"/>
  <c r="AB35" i="3"/>
  <c r="AA11" i="3"/>
  <c r="AB11" i="3"/>
  <c r="AB89" i="3"/>
  <c r="AA89" i="3"/>
  <c r="AB52" i="3"/>
  <c r="AA52" i="3"/>
  <c r="AA21" i="3"/>
  <c r="AB21" i="3"/>
  <c r="AB64" i="3"/>
  <c r="AA64" i="3"/>
  <c r="AB79" i="3"/>
  <c r="AA79" i="3"/>
  <c r="AB98" i="3"/>
  <c r="AA98" i="3"/>
  <c r="AB55" i="3"/>
  <c r="AA55" i="3"/>
  <c r="AA73" i="3"/>
  <c r="AB73" i="3"/>
  <c r="AB105" i="3"/>
  <c r="AA105" i="3"/>
  <c r="AA81" i="3"/>
  <c r="AB81" i="3"/>
  <c r="AB30" i="3"/>
  <c r="AA30" i="3"/>
  <c r="AA36" i="3"/>
  <c r="AB36" i="3"/>
  <c r="AA70" i="3"/>
  <c r="AB70" i="3"/>
  <c r="AB22" i="3"/>
  <c r="AA22" i="3"/>
  <c r="AA40" i="3"/>
  <c r="AB40" i="3"/>
  <c r="AB109" i="3"/>
  <c r="AA54" i="3"/>
  <c r="AB54" i="3"/>
  <c r="AA10" i="3"/>
  <c r="AB10" i="3"/>
  <c r="AA108" i="3"/>
  <c r="AB15" i="3"/>
  <c r="AA15" i="3"/>
  <c r="X106" i="2"/>
  <c r="Y106" i="2" s="1"/>
  <c r="F107" i="2"/>
  <c r="AB18" i="3"/>
  <c r="AA18" i="3"/>
  <c r="AB56" i="3"/>
  <c r="AA56" i="3"/>
  <c r="AA82" i="3"/>
  <c r="AB82" i="3"/>
  <c r="AA69" i="3"/>
  <c r="AB69" i="3"/>
  <c r="AB76" i="3"/>
  <c r="AA76" i="3"/>
  <c r="AA4" i="3"/>
  <c r="AB4" i="3"/>
  <c r="AB93" i="3"/>
  <c r="AA93" i="3"/>
  <c r="AA85" i="3"/>
  <c r="AB85" i="3"/>
  <c r="AA19" i="3"/>
  <c r="AB19" i="3"/>
  <c r="AB72" i="3"/>
  <c r="AA72" i="3"/>
  <c r="AB67" i="3"/>
  <c r="AA67" i="3"/>
  <c r="AB65" i="3"/>
  <c r="AA65" i="3"/>
  <c r="AB84" i="3"/>
  <c r="AA84" i="3"/>
  <c r="AA53" i="3"/>
  <c r="AB53" i="3"/>
  <c r="AA66" i="3"/>
  <c r="AB66" i="3"/>
  <c r="AB50" i="3"/>
  <c r="AA50" i="3"/>
  <c r="AB59" i="3"/>
  <c r="AA59" i="3"/>
  <c r="AB83" i="3"/>
  <c r="AA83" i="3"/>
  <c r="AA41" i="3"/>
  <c r="AB41" i="3"/>
  <c r="AB80" i="3"/>
  <c r="AA80" i="3"/>
  <c r="AA78" i="3"/>
  <c r="AB78" i="3"/>
  <c r="AB88" i="3"/>
  <c r="AA88" i="3"/>
  <c r="AA7" i="3"/>
  <c r="AB7" i="3"/>
  <c r="AA25" i="3"/>
  <c r="AB25" i="3"/>
  <c r="AB96" i="3"/>
  <c r="AA96" i="3"/>
  <c r="AB9" i="3"/>
  <c r="AA9" i="3"/>
  <c r="AA45" i="3"/>
  <c r="AB45" i="3"/>
  <c r="AA71" i="3"/>
  <c r="AB71" i="3"/>
  <c r="AA103" i="3"/>
  <c r="AB103" i="3"/>
  <c r="AA26" i="3"/>
  <c r="AB26" i="3"/>
  <c r="AA37" i="3"/>
  <c r="AB37" i="3"/>
  <c r="AA20" i="3"/>
  <c r="AB20" i="3"/>
  <c r="AA6" i="3"/>
  <c r="AB6" i="3"/>
  <c r="AA94" i="3"/>
  <c r="AB94" i="3"/>
  <c r="AA28" i="3"/>
  <c r="AB28" i="3"/>
  <c r="AA48" i="3"/>
  <c r="AB48" i="3"/>
  <c r="AA107" i="3"/>
  <c r="AB107" i="3"/>
  <c r="Y113" i="3"/>
  <c r="AA111" i="3"/>
  <c r="AE111" i="3"/>
  <c r="AB111" i="3"/>
  <c r="AA104" i="3"/>
  <c r="AB104" i="3"/>
  <c r="AB29" i="3"/>
  <c r="AA29" i="3"/>
  <c r="AA62" i="3"/>
  <c r="AB62" i="3"/>
  <c r="AA5" i="3"/>
  <c r="AB5" i="3"/>
  <c r="AB13" i="3"/>
  <c r="AA13" i="3"/>
  <c r="AB47" i="3"/>
  <c r="AA47" i="3"/>
  <c r="AB46" i="3"/>
  <c r="AA46" i="3"/>
  <c r="AB44" i="3"/>
  <c r="AA44" i="3"/>
  <c r="AB77" i="3"/>
  <c r="AA77" i="3"/>
  <c r="AB16" i="3"/>
  <c r="AA16" i="3"/>
  <c r="AB68" i="3"/>
  <c r="AA68" i="3"/>
  <c r="AB12" i="3"/>
  <c r="AA12" i="3"/>
  <c r="AB91" i="3"/>
  <c r="AA91" i="3"/>
  <c r="AA8" i="3"/>
  <c r="AB8" i="3"/>
  <c r="AA106" i="3"/>
  <c r="AB106" i="3"/>
  <c r="AB43" i="3"/>
  <c r="AA43" i="3"/>
  <c r="AA60" i="3"/>
  <c r="AB60" i="3"/>
  <c r="AA58" i="3"/>
  <c r="AB58" i="3"/>
  <c r="AE110" i="3"/>
  <c r="AB110" i="3"/>
  <c r="Y112" i="3"/>
  <c r="AA110" i="3"/>
  <c r="AA39" i="3"/>
  <c r="AB39" i="3"/>
  <c r="AB33" i="3"/>
  <c r="AA33" i="3"/>
  <c r="AB95" i="3"/>
  <c r="AA95" i="3"/>
  <c r="AA23" i="3"/>
  <c r="AB23" i="3"/>
  <c r="AA97" i="3"/>
  <c r="AB97" i="3"/>
  <c r="AA63" i="3"/>
  <c r="AB63" i="3"/>
  <c r="AA99" i="3"/>
  <c r="AB99" i="3"/>
  <c r="AB61" i="3"/>
  <c r="AA61" i="3"/>
  <c r="AB49" i="3"/>
  <c r="AA49" i="3"/>
  <c r="AA51" i="3"/>
  <c r="AB51" i="3"/>
  <c r="AA34" i="3"/>
  <c r="AB34" i="3"/>
  <c r="AB92" i="3"/>
  <c r="AA92" i="3"/>
  <c r="AA87" i="3"/>
  <c r="AB87" i="3"/>
  <c r="AB38" i="3"/>
  <c r="AA38" i="3"/>
  <c r="AA31" i="3"/>
  <c r="AB31" i="3"/>
  <c r="AB100" i="3"/>
  <c r="AA100" i="3"/>
  <c r="AA74" i="3"/>
  <c r="AB74" i="3"/>
  <c r="AB27" i="3"/>
  <c r="AA27" i="3"/>
  <c r="AB101" i="3"/>
  <c r="AA101" i="3"/>
  <c r="AA14" i="3"/>
  <c r="AB14" i="3"/>
  <c r="AB102" i="3"/>
  <c r="AA102" i="3"/>
  <c r="AA42" i="3"/>
  <c r="AB42" i="3"/>
  <c r="AA90" i="3"/>
  <c r="AB90" i="3"/>
  <c r="AB57" i="3"/>
  <c r="AA57" i="3"/>
  <c r="AA75" i="3"/>
  <c r="AB75" i="3"/>
  <c r="AA32" i="3"/>
  <c r="AB32" i="3"/>
  <c r="G110" i="1"/>
  <c r="W110" i="1"/>
  <c r="K18" i="1"/>
  <c r="K19" i="1"/>
  <c r="K17" i="1"/>
  <c r="R9" i="1" s="1"/>
  <c r="Y109" i="1"/>
  <c r="AB113" i="3" l="1"/>
  <c r="AA113" i="3"/>
  <c r="AE113" i="3"/>
  <c r="X107" i="2"/>
  <c r="Y107" i="2" s="1"/>
  <c r="F108" i="2"/>
  <c r="AE112" i="3"/>
  <c r="AB112" i="3"/>
  <c r="AA112" i="3"/>
  <c r="T8" i="1"/>
  <c r="T6" i="1"/>
  <c r="T7" i="1"/>
  <c r="S9" i="1"/>
  <c r="T9" i="1" s="1"/>
  <c r="X110" i="1"/>
  <c r="Y111" i="1" s="1"/>
  <c r="K15" i="1"/>
  <c r="K14" i="1"/>
  <c r="K9" i="1"/>
  <c r="K16" i="1" s="1"/>
  <c r="X108" i="2" l="1"/>
  <c r="J13" i="2"/>
  <c r="J14" i="2"/>
  <c r="J8" i="2"/>
  <c r="AE111" i="1"/>
  <c r="Y112" i="1"/>
  <c r="Z108" i="1"/>
  <c r="Z110" i="1"/>
  <c r="Z100" i="1"/>
  <c r="Z99" i="1"/>
  <c r="Z86" i="1"/>
  <c r="Z80" i="1"/>
  <c r="Z74" i="1"/>
  <c r="Z68" i="1"/>
  <c r="Z62" i="1"/>
  <c r="Z98" i="1"/>
  <c r="Z89" i="1"/>
  <c r="Z56" i="1"/>
  <c r="Z55" i="1"/>
  <c r="Z41" i="1"/>
  <c r="Z27" i="1"/>
  <c r="Z17" i="1"/>
  <c r="Z114" i="1"/>
  <c r="Z106" i="1"/>
  <c r="Z90" i="1"/>
  <c r="Z67" i="1"/>
  <c r="Z66" i="1"/>
  <c r="Z65" i="1"/>
  <c r="Z64" i="1"/>
  <c r="Z63" i="1"/>
  <c r="Z96" i="1"/>
  <c r="Z10" i="1"/>
  <c r="Z107" i="1"/>
  <c r="Z88" i="1"/>
  <c r="Z84" i="1"/>
  <c r="Z79" i="1"/>
  <c r="Z57" i="1"/>
  <c r="Z9" i="1"/>
  <c r="Z6" i="1"/>
  <c r="Z112" i="1"/>
  <c r="Z75" i="1"/>
  <c r="Z70" i="1"/>
  <c r="Z59" i="1"/>
  <c r="Z31" i="1"/>
  <c r="Z30" i="1"/>
  <c r="Z29" i="1"/>
  <c r="Z28" i="1"/>
  <c r="Z23" i="1"/>
  <c r="Z8" i="1"/>
  <c r="Z91" i="1"/>
  <c r="Z19" i="1"/>
  <c r="Z109" i="1"/>
  <c r="Z61" i="1"/>
  <c r="Z48" i="1"/>
  <c r="Z44" i="1"/>
  <c r="Z37" i="1"/>
  <c r="Z33" i="1"/>
  <c r="Z20" i="1"/>
  <c r="Z7" i="1"/>
  <c r="Z69" i="1"/>
  <c r="Z52" i="1"/>
  <c r="Z111" i="1"/>
  <c r="AB111" i="1" s="1"/>
  <c r="Z102" i="1"/>
  <c r="Z26" i="1"/>
  <c r="Z21" i="1"/>
  <c r="Z85" i="1"/>
  <c r="Z53" i="1"/>
  <c r="Z38" i="1"/>
  <c r="Z12" i="1"/>
  <c r="Z92" i="1"/>
  <c r="Z51" i="1"/>
  <c r="Z46" i="1"/>
  <c r="Z39" i="1"/>
  <c r="Z14" i="1"/>
  <c r="Z58" i="1"/>
  <c r="Z34" i="1"/>
  <c r="Z32" i="1"/>
  <c r="Z25" i="1"/>
  <c r="Z83" i="1"/>
  <c r="Z76" i="1"/>
  <c r="Z40" i="1"/>
  <c r="Z113" i="1"/>
  <c r="Z103" i="1"/>
  <c r="Z81" i="1"/>
  <c r="Z95" i="1"/>
  <c r="Z77" i="1"/>
  <c r="Z60" i="1"/>
  <c r="Z105" i="1"/>
  <c r="Z101" i="1"/>
  <c r="Z94" i="1"/>
  <c r="Z50" i="1"/>
  <c r="Z43" i="1"/>
  <c r="Z36" i="1"/>
  <c r="Z22" i="1"/>
  <c r="Z73" i="1"/>
  <c r="Z49" i="1"/>
  <c r="Z47" i="1"/>
  <c r="Z35" i="1"/>
  <c r="Z78" i="1"/>
  <c r="Z72" i="1"/>
  <c r="Z115" i="1"/>
  <c r="Z104" i="1"/>
  <c r="Z97" i="1"/>
  <c r="Z82" i="1"/>
  <c r="Z71" i="1"/>
  <c r="Z45" i="1"/>
  <c r="Z15" i="1"/>
  <c r="Z24" i="1"/>
  <c r="Z18" i="1"/>
  <c r="Z13" i="1"/>
  <c r="Z54" i="1"/>
  <c r="Z16" i="1"/>
  <c r="Z11" i="1"/>
  <c r="Z87" i="1"/>
  <c r="Z42" i="1"/>
  <c r="Z93" i="1"/>
  <c r="K22" i="1"/>
  <c r="K24" i="1" s="1"/>
  <c r="K21" i="1" s="1"/>
  <c r="K23" i="1"/>
  <c r="K25" i="1" s="1"/>
  <c r="Y110" i="1"/>
  <c r="J15" i="2" l="1"/>
  <c r="J22" i="2"/>
  <c r="J24" i="2" s="1"/>
  <c r="J21" i="2"/>
  <c r="J23" i="2" s="1"/>
  <c r="J20" i="2" s="1"/>
  <c r="Y109" i="2"/>
  <c r="Y108" i="2"/>
  <c r="AB9" i="1"/>
  <c r="AA9" i="1"/>
  <c r="AB68" i="1"/>
  <c r="AA68" i="1"/>
  <c r="AB47" i="1"/>
  <c r="AA47" i="1"/>
  <c r="AA8" i="1"/>
  <c r="AB8" i="1"/>
  <c r="AA45" i="1"/>
  <c r="AB45" i="1"/>
  <c r="AB92" i="1"/>
  <c r="AA92" i="1"/>
  <c r="AB17" i="1"/>
  <c r="AA17" i="1"/>
  <c r="AB71" i="1"/>
  <c r="AA71" i="1"/>
  <c r="AB30" i="1"/>
  <c r="AA30" i="1"/>
  <c r="AA43" i="1"/>
  <c r="AB43" i="1"/>
  <c r="AA37" i="1"/>
  <c r="AB37" i="1"/>
  <c r="AA31" i="1"/>
  <c r="AB31" i="1"/>
  <c r="AB10" i="1"/>
  <c r="AA10" i="1"/>
  <c r="AB41" i="1"/>
  <c r="AA41" i="1"/>
  <c r="AB18" i="1"/>
  <c r="AA18" i="1"/>
  <c r="AB95" i="1"/>
  <c r="AA95" i="1"/>
  <c r="AB39" i="1"/>
  <c r="AA39" i="1"/>
  <c r="AB52" i="1"/>
  <c r="AA52" i="1"/>
  <c r="AA57" i="1"/>
  <c r="AB57" i="1"/>
  <c r="AB74" i="1"/>
  <c r="AA74" i="1"/>
  <c r="AB24" i="1"/>
  <c r="AA24" i="1"/>
  <c r="AA49" i="1"/>
  <c r="AB49" i="1"/>
  <c r="AB81" i="1"/>
  <c r="AA81" i="1"/>
  <c r="AB46" i="1"/>
  <c r="AA46" i="1"/>
  <c r="AB69" i="1"/>
  <c r="AA69" i="1"/>
  <c r="AB23" i="1"/>
  <c r="AA23" i="1"/>
  <c r="AB79" i="1"/>
  <c r="AA79" i="1"/>
  <c r="AB80" i="1"/>
  <c r="AA80" i="1"/>
  <c r="AB103" i="1"/>
  <c r="AA103" i="1"/>
  <c r="AA84" i="1"/>
  <c r="AB84" i="1"/>
  <c r="AA20" i="1"/>
  <c r="AB20" i="1"/>
  <c r="AA40" i="1"/>
  <c r="AB40" i="1"/>
  <c r="AA33" i="1"/>
  <c r="AB33" i="1"/>
  <c r="AB107" i="1"/>
  <c r="AA107" i="1"/>
  <c r="AB100" i="1"/>
  <c r="AA100" i="1"/>
  <c r="AA93" i="1"/>
  <c r="AB93" i="1"/>
  <c r="AB82" i="1"/>
  <c r="AA82" i="1"/>
  <c r="AB76" i="1"/>
  <c r="AA76" i="1"/>
  <c r="AB38" i="1"/>
  <c r="AA38" i="1"/>
  <c r="AB110" i="1"/>
  <c r="AA110" i="1"/>
  <c r="AA42" i="1"/>
  <c r="AB42" i="1"/>
  <c r="AB97" i="1"/>
  <c r="AA97" i="1"/>
  <c r="AB50" i="1"/>
  <c r="AA50" i="1"/>
  <c r="AB83" i="1"/>
  <c r="AA83" i="1"/>
  <c r="AB53" i="1"/>
  <c r="AA53" i="1"/>
  <c r="AA44" i="1"/>
  <c r="AB44" i="1"/>
  <c r="AB96" i="1"/>
  <c r="AA96" i="1"/>
  <c r="AB108" i="1"/>
  <c r="AA108" i="1"/>
  <c r="AA87" i="1"/>
  <c r="AB87" i="1"/>
  <c r="AB104" i="1"/>
  <c r="AA104" i="1"/>
  <c r="AA94" i="1"/>
  <c r="AB94" i="1"/>
  <c r="AA25" i="1"/>
  <c r="AB25" i="1"/>
  <c r="AA85" i="1"/>
  <c r="AB85" i="1"/>
  <c r="AA48" i="1"/>
  <c r="AB48" i="1"/>
  <c r="AB70" i="1"/>
  <c r="AA70" i="1"/>
  <c r="AA63" i="1"/>
  <c r="AB63" i="1"/>
  <c r="AB56" i="1"/>
  <c r="AA56" i="1"/>
  <c r="AA111" i="1"/>
  <c r="AA11" i="1"/>
  <c r="AB11" i="1"/>
  <c r="AB101" i="1"/>
  <c r="AA101" i="1"/>
  <c r="AA32" i="1"/>
  <c r="AB32" i="1"/>
  <c r="AA21" i="1"/>
  <c r="AB21" i="1"/>
  <c r="AB61" i="1"/>
  <c r="AA61" i="1"/>
  <c r="AB75" i="1"/>
  <c r="AA75" i="1"/>
  <c r="AB64" i="1"/>
  <c r="AA64" i="1"/>
  <c r="AB89" i="1"/>
  <c r="AA89" i="1"/>
  <c r="AA13" i="1"/>
  <c r="AB13" i="1"/>
  <c r="AA35" i="1"/>
  <c r="AB35" i="1"/>
  <c r="AB77" i="1"/>
  <c r="AA77" i="1"/>
  <c r="AA14" i="1"/>
  <c r="AB14" i="1"/>
  <c r="AB67" i="1"/>
  <c r="AA67" i="1"/>
  <c r="AA90" i="1"/>
  <c r="AB90" i="1"/>
  <c r="AB73" i="1"/>
  <c r="AA73" i="1"/>
  <c r="AB51" i="1"/>
  <c r="AA51" i="1"/>
  <c r="AA7" i="1"/>
  <c r="AB7" i="1"/>
  <c r="AB28" i="1"/>
  <c r="AA28" i="1"/>
  <c r="AB86" i="1"/>
  <c r="AA86" i="1"/>
  <c r="AA22" i="1"/>
  <c r="AB22" i="1"/>
  <c r="AA29" i="1"/>
  <c r="AB29" i="1"/>
  <c r="AB99" i="1"/>
  <c r="AA99" i="1"/>
  <c r="AB12" i="1"/>
  <c r="AA12" i="1"/>
  <c r="AA55" i="1"/>
  <c r="AB55" i="1"/>
  <c r="AB16" i="1"/>
  <c r="AA16" i="1"/>
  <c r="AB72" i="1"/>
  <c r="AA72" i="1"/>
  <c r="AB105" i="1"/>
  <c r="AA105" i="1"/>
  <c r="AA34" i="1"/>
  <c r="AB34" i="1"/>
  <c r="AA26" i="1"/>
  <c r="AB26" i="1"/>
  <c r="AA109" i="1"/>
  <c r="AB109" i="1"/>
  <c r="AA65" i="1"/>
  <c r="AB65" i="1"/>
  <c r="AB98" i="1"/>
  <c r="AA98" i="1"/>
  <c r="AE112" i="1"/>
  <c r="Y113" i="1"/>
  <c r="AB112" i="1"/>
  <c r="AA112" i="1"/>
  <c r="AB91" i="1"/>
  <c r="AA91" i="1"/>
  <c r="AA106" i="1"/>
  <c r="AB106" i="1"/>
  <c r="AA15" i="1"/>
  <c r="AB15" i="1"/>
  <c r="AA88" i="1"/>
  <c r="AB88" i="1"/>
  <c r="AA36" i="1"/>
  <c r="AB36" i="1"/>
  <c r="AB27" i="1"/>
  <c r="AA27" i="1"/>
  <c r="AA59" i="1"/>
  <c r="AB59" i="1"/>
  <c r="AA54" i="1"/>
  <c r="AB54" i="1"/>
  <c r="AB78" i="1"/>
  <c r="AA78" i="1"/>
  <c r="AA60" i="1"/>
  <c r="AB60" i="1"/>
  <c r="AB58" i="1"/>
  <c r="AA58" i="1"/>
  <c r="AA102" i="1"/>
  <c r="AB102" i="1"/>
  <c r="AA19" i="1"/>
  <c r="AB19" i="1"/>
  <c r="AA6" i="1"/>
  <c r="AB6" i="1"/>
  <c r="AA66" i="1"/>
  <c r="AB66" i="1"/>
  <c r="AB62" i="1"/>
  <c r="AA62" i="1"/>
  <c r="AB109" i="2" l="1"/>
  <c r="Y110" i="2"/>
  <c r="AE109" i="2"/>
  <c r="AA109" i="2"/>
  <c r="Z107" i="2"/>
  <c r="Z78" i="2"/>
  <c r="Z33" i="2"/>
  <c r="Z24" i="2"/>
  <c r="Z111" i="2"/>
  <c r="Z59" i="2"/>
  <c r="Z9" i="2"/>
  <c r="Z57" i="2"/>
  <c r="Z45" i="2"/>
  <c r="Z95" i="2"/>
  <c r="Z66" i="2"/>
  <c r="Z27" i="2"/>
  <c r="Z93" i="2"/>
  <c r="Z60" i="2"/>
  <c r="Z16" i="2"/>
  <c r="Z6" i="2"/>
  <c r="Z81" i="2"/>
  <c r="Z25" i="2"/>
  <c r="Z109" i="2"/>
  <c r="Z54" i="2"/>
  <c r="Z20" i="2"/>
  <c r="Z86" i="2"/>
  <c r="Z46" i="2"/>
  <c r="Z71" i="2"/>
  <c r="Z105" i="2"/>
  <c r="Z40" i="2"/>
  <c r="Z18" i="2"/>
  <c r="Z101" i="2"/>
  <c r="Z42" i="2"/>
  <c r="Z15" i="2"/>
  <c r="Z74" i="2"/>
  <c r="Z98" i="2"/>
  <c r="Z84" i="2"/>
  <c r="Z99" i="2"/>
  <c r="Z35" i="2"/>
  <c r="Z30" i="2"/>
  <c r="Z89" i="2"/>
  <c r="Z23" i="2"/>
  <c r="Z12" i="2"/>
  <c r="Z44" i="2"/>
  <c r="Z94" i="2"/>
  <c r="Z50" i="2"/>
  <c r="Z87" i="2"/>
  <c r="Z28" i="2"/>
  <c r="Z10" i="2"/>
  <c r="Z38" i="2"/>
  <c r="Z79" i="2"/>
  <c r="Z72" i="2"/>
  <c r="Z41" i="2"/>
  <c r="Z90" i="2"/>
  <c r="Z108" i="2"/>
  <c r="AB108" i="2" s="1"/>
  <c r="Z96" i="2"/>
  <c r="Z14" i="2"/>
  <c r="Z61" i="2"/>
  <c r="Z110" i="2"/>
  <c r="Z26" i="2"/>
  <c r="Z67" i="2"/>
  <c r="Z63" i="2"/>
  <c r="Z112" i="2"/>
  <c r="Z56" i="2"/>
  <c r="Z102" i="2"/>
  <c r="Z65" i="2"/>
  <c r="Z7" i="2"/>
  <c r="Z49" i="2"/>
  <c r="Z100" i="2"/>
  <c r="Z19" i="2"/>
  <c r="Z55" i="2"/>
  <c r="Z58" i="2"/>
  <c r="Z91" i="2"/>
  <c r="Z32" i="2"/>
  <c r="Z80" i="2"/>
  <c r="Z48" i="2"/>
  <c r="Z31" i="2"/>
  <c r="Z37" i="2"/>
  <c r="Z88" i="2"/>
  <c r="Z13" i="2"/>
  <c r="Z43" i="2"/>
  <c r="Z21" i="2"/>
  <c r="Z85" i="2"/>
  <c r="Z5" i="2"/>
  <c r="Z73" i="2"/>
  <c r="Z113" i="2"/>
  <c r="Z103" i="2"/>
  <c r="Z76" i="2"/>
  <c r="Z8" i="2"/>
  <c r="Z22" i="2"/>
  <c r="Z4" i="2"/>
  <c r="Z83" i="2"/>
  <c r="Z104" i="2"/>
  <c r="Z68" i="2"/>
  <c r="Z77" i="2"/>
  <c r="Z51" i="2"/>
  <c r="Z64" i="2"/>
  <c r="Z106" i="2"/>
  <c r="Z53" i="2"/>
  <c r="Z47" i="2"/>
  <c r="Z69" i="2"/>
  <c r="Z82" i="2"/>
  <c r="Z36" i="2"/>
  <c r="Z70" i="2"/>
  <c r="Z92" i="2"/>
  <c r="Z52" i="2"/>
  <c r="Z97" i="2"/>
  <c r="Z39" i="2"/>
  <c r="Z34" i="2"/>
  <c r="Z17" i="2"/>
  <c r="Z75" i="2"/>
  <c r="Z29" i="2"/>
  <c r="Z62" i="2"/>
  <c r="Z11" i="2"/>
  <c r="AE113" i="1"/>
  <c r="Y114" i="1"/>
  <c r="AA113" i="1"/>
  <c r="AB113" i="1"/>
  <c r="AA43" i="2" l="1"/>
  <c r="AB43" i="2"/>
  <c r="AB14" i="2"/>
  <c r="AA14" i="2"/>
  <c r="AB81" i="2"/>
  <c r="AA81" i="2"/>
  <c r="AB49" i="2"/>
  <c r="AA49" i="2"/>
  <c r="AA6" i="2"/>
  <c r="AB6" i="2"/>
  <c r="AB40" i="2"/>
  <c r="AA40" i="2"/>
  <c r="AB104" i="2"/>
  <c r="AA104" i="2"/>
  <c r="AB42" i="2"/>
  <c r="AA42" i="2"/>
  <c r="AB70" i="2"/>
  <c r="AA70" i="2"/>
  <c r="AB44" i="2"/>
  <c r="AA44" i="2"/>
  <c r="AB36" i="2"/>
  <c r="AA36" i="2"/>
  <c r="AA60" i="2"/>
  <c r="AB60" i="2"/>
  <c r="AB110" i="2"/>
  <c r="AA110" i="2"/>
  <c r="AE110" i="2"/>
  <c r="AA92" i="2"/>
  <c r="AB92" i="2"/>
  <c r="AB100" i="2"/>
  <c r="AA100" i="2"/>
  <c r="AB94" i="2"/>
  <c r="AA94" i="2"/>
  <c r="AB83" i="2"/>
  <c r="AA83" i="2"/>
  <c r="AB13" i="2"/>
  <c r="AA13" i="2"/>
  <c r="AA96" i="2"/>
  <c r="AB96" i="2"/>
  <c r="AB101" i="2"/>
  <c r="AA101" i="2"/>
  <c r="AB24" i="2"/>
  <c r="AA24" i="2"/>
  <c r="AA4" i="2"/>
  <c r="AB4" i="2"/>
  <c r="AA88" i="2"/>
  <c r="AB88" i="2"/>
  <c r="AB7" i="2"/>
  <c r="AA7" i="2"/>
  <c r="AB12" i="2"/>
  <c r="AA12" i="2"/>
  <c r="AB18" i="2"/>
  <c r="AA18" i="2"/>
  <c r="AB16" i="2"/>
  <c r="AA16" i="2"/>
  <c r="AB33" i="2"/>
  <c r="AA33" i="2"/>
  <c r="AB11" i="2"/>
  <c r="AA11" i="2"/>
  <c r="AB82" i="2"/>
  <c r="AA82" i="2"/>
  <c r="AA22" i="2"/>
  <c r="AB22" i="2"/>
  <c r="AA37" i="2"/>
  <c r="AB37" i="2"/>
  <c r="AB65" i="2"/>
  <c r="AA65" i="2"/>
  <c r="AA90" i="2"/>
  <c r="AB90" i="2"/>
  <c r="AB23" i="2"/>
  <c r="AA23" i="2"/>
  <c r="AB78" i="2"/>
  <c r="AA78" i="2"/>
  <c r="AB62" i="2"/>
  <c r="AA62" i="2"/>
  <c r="AB69" i="2"/>
  <c r="AA69" i="2"/>
  <c r="AA8" i="2"/>
  <c r="AB8" i="2"/>
  <c r="AA31" i="2"/>
  <c r="AB31" i="2"/>
  <c r="AB102" i="2"/>
  <c r="AA102" i="2"/>
  <c r="AA41" i="2"/>
  <c r="AB41" i="2"/>
  <c r="AB89" i="2"/>
  <c r="AA89" i="2"/>
  <c r="AB105" i="2"/>
  <c r="AA105" i="2"/>
  <c r="AA93" i="2"/>
  <c r="AB93" i="2"/>
  <c r="AA107" i="2"/>
  <c r="AB107" i="2"/>
  <c r="AB29" i="2"/>
  <c r="AA29" i="2"/>
  <c r="AA47" i="2"/>
  <c r="AB47" i="2"/>
  <c r="AA76" i="2"/>
  <c r="AB76" i="2"/>
  <c r="AB48" i="2"/>
  <c r="AA48" i="2"/>
  <c r="AB56" i="2"/>
  <c r="AA56" i="2"/>
  <c r="AA72" i="2"/>
  <c r="AB72" i="2"/>
  <c r="AA30" i="2"/>
  <c r="AB30" i="2"/>
  <c r="AB71" i="2"/>
  <c r="AA71" i="2"/>
  <c r="AB27" i="2"/>
  <c r="AA27" i="2"/>
  <c r="AA75" i="2"/>
  <c r="AB75" i="2"/>
  <c r="AB53" i="2"/>
  <c r="AA53" i="2"/>
  <c r="AB103" i="2"/>
  <c r="AA103" i="2"/>
  <c r="AA80" i="2"/>
  <c r="AB80" i="2"/>
  <c r="AB79" i="2"/>
  <c r="AA79" i="2"/>
  <c r="AB35" i="2"/>
  <c r="AA35" i="2"/>
  <c r="AB46" i="2"/>
  <c r="AA46" i="2"/>
  <c r="AA66" i="2"/>
  <c r="AB66" i="2"/>
  <c r="AA17" i="2"/>
  <c r="AB17" i="2"/>
  <c r="AA106" i="2"/>
  <c r="AB106" i="2"/>
  <c r="AA32" i="2"/>
  <c r="AB32" i="2"/>
  <c r="AA63" i="2"/>
  <c r="AB63" i="2"/>
  <c r="AA38" i="2"/>
  <c r="AB38" i="2"/>
  <c r="AB99" i="2"/>
  <c r="AA99" i="2"/>
  <c r="AB86" i="2"/>
  <c r="AA86" i="2"/>
  <c r="AA95" i="2"/>
  <c r="AB95" i="2"/>
  <c r="AB34" i="2"/>
  <c r="AA34" i="2"/>
  <c r="AB64" i="2"/>
  <c r="AA64" i="2"/>
  <c r="AB73" i="2"/>
  <c r="AA73" i="2"/>
  <c r="AB91" i="2"/>
  <c r="AA91" i="2"/>
  <c r="AA67" i="2"/>
  <c r="AB67" i="2"/>
  <c r="AB10" i="2"/>
  <c r="AA10" i="2"/>
  <c r="AA84" i="2"/>
  <c r="AB84" i="2"/>
  <c r="AB20" i="2"/>
  <c r="AA20" i="2"/>
  <c r="AB45" i="2"/>
  <c r="AA45" i="2"/>
  <c r="Y111" i="2"/>
  <c r="AB39" i="2"/>
  <c r="AA39" i="2"/>
  <c r="AB51" i="2"/>
  <c r="AA51" i="2"/>
  <c r="AB5" i="2"/>
  <c r="AA5" i="2"/>
  <c r="AA58" i="2"/>
  <c r="AB58" i="2"/>
  <c r="AA26" i="2"/>
  <c r="AB26" i="2"/>
  <c r="AB28" i="2"/>
  <c r="AA28" i="2"/>
  <c r="AB98" i="2"/>
  <c r="AA98" i="2"/>
  <c r="AB54" i="2"/>
  <c r="AA54" i="2"/>
  <c r="AB57" i="2"/>
  <c r="AA57" i="2"/>
  <c r="AA97" i="2"/>
  <c r="AB97" i="2"/>
  <c r="AA77" i="2"/>
  <c r="AB77" i="2"/>
  <c r="AA85" i="2"/>
  <c r="AB85" i="2"/>
  <c r="AB55" i="2"/>
  <c r="AA55" i="2"/>
  <c r="AA87" i="2"/>
  <c r="AB87" i="2"/>
  <c r="AB74" i="2"/>
  <c r="AA74" i="2"/>
  <c r="AA9" i="2"/>
  <c r="AB9" i="2"/>
  <c r="AA108" i="2"/>
  <c r="AA52" i="2"/>
  <c r="AB52" i="2"/>
  <c r="AB68" i="2"/>
  <c r="AA68" i="2"/>
  <c r="AA21" i="2"/>
  <c r="AB21" i="2"/>
  <c r="AA19" i="2"/>
  <c r="AB19" i="2"/>
  <c r="AA61" i="2"/>
  <c r="AB61" i="2"/>
  <c r="AA50" i="2"/>
  <c r="AB50" i="2"/>
  <c r="AA15" i="2"/>
  <c r="AB15" i="2"/>
  <c r="AA25" i="2"/>
  <c r="AB25" i="2"/>
  <c r="AB59" i="2"/>
  <c r="AA59" i="2"/>
  <c r="AB114" i="1"/>
  <c r="AA114" i="1"/>
  <c r="Y115" i="1"/>
  <c r="AE114" i="1"/>
  <c r="AB111" i="2" l="1"/>
  <c r="AA111" i="2"/>
  <c r="AE111" i="2"/>
  <c r="Y112" i="2"/>
  <c r="AB115" i="1"/>
  <c r="AE115" i="1"/>
  <c r="AA115" i="1"/>
  <c r="AB112" i="2" l="1"/>
  <c r="AE112" i="2"/>
  <c r="AA112" i="2"/>
  <c r="Y113" i="2"/>
  <c r="AE113" i="2" l="1"/>
  <c r="AA113" i="2"/>
  <c r="AB113" i="2"/>
</calcChain>
</file>

<file path=xl/sharedStrings.xml><?xml version="1.0" encoding="utf-8"?>
<sst xmlns="http://schemas.openxmlformats.org/spreadsheetml/2006/main" count="186" uniqueCount="64">
  <si>
    <t>ARMA(1,1) Process</t>
  </si>
  <si>
    <r>
      <t>y</t>
    </r>
    <r>
      <rPr>
        <vertAlign val="subscript"/>
        <sz val="11"/>
        <color theme="1"/>
        <rFont val="Aptos Narrow"/>
        <family val="2"/>
        <scheme val="minor"/>
      </rPr>
      <t>i</t>
    </r>
    <r>
      <rPr>
        <sz val="11"/>
        <color theme="1"/>
        <rFont val="Aptos Narrow"/>
        <family val="2"/>
        <scheme val="minor"/>
      </rPr>
      <t xml:space="preserve"> = 3 + .7y</t>
    </r>
    <r>
      <rPr>
        <vertAlign val="subscript"/>
        <sz val="11"/>
        <color theme="1"/>
        <rFont val="Aptos Narrow"/>
        <family val="2"/>
        <scheme val="minor"/>
      </rPr>
      <t>i-1</t>
    </r>
    <r>
      <rPr>
        <sz val="11"/>
        <color theme="1"/>
        <rFont val="Aptos Narrow"/>
        <family val="2"/>
        <scheme val="minor"/>
      </rPr>
      <t xml:space="preserve"> + </t>
    </r>
    <r>
      <rPr>
        <sz val="11"/>
        <color theme="1"/>
        <rFont val="Calibri"/>
        <family val="2"/>
      </rPr>
      <t>ε</t>
    </r>
    <r>
      <rPr>
        <vertAlign val="subscript"/>
        <sz val="11"/>
        <color theme="1"/>
        <rFont val="Aptos Narrow"/>
        <family val="2"/>
        <scheme val="minor"/>
      </rPr>
      <t>i</t>
    </r>
    <r>
      <rPr>
        <sz val="11"/>
        <color theme="1"/>
        <rFont val="Aptos Narrow"/>
        <family val="2"/>
        <scheme val="minor"/>
      </rPr>
      <t xml:space="preserve"> - .2</t>
    </r>
    <r>
      <rPr>
        <sz val="11"/>
        <color theme="1"/>
        <rFont val="Calibri"/>
        <family val="2"/>
      </rPr>
      <t>ε</t>
    </r>
    <r>
      <rPr>
        <vertAlign val="subscript"/>
        <sz val="11"/>
        <color theme="1"/>
        <rFont val="Aptos Narrow"/>
        <family val="2"/>
        <scheme val="minor"/>
      </rPr>
      <t>i-1</t>
    </r>
  </si>
  <si>
    <t>ARIMA Model</t>
  </si>
  <si>
    <t>Model statistics</t>
  </si>
  <si>
    <t>Phi roots</t>
  </si>
  <si>
    <t>Model parameters</t>
  </si>
  <si>
    <t>Forecast (reduced)</t>
  </si>
  <si>
    <t>Forecast</t>
  </si>
  <si>
    <t>Alpha</t>
  </si>
  <si>
    <t>Residual</t>
  </si>
  <si>
    <t>Y</t>
  </si>
  <si>
    <t>time</t>
  </si>
  <si>
    <t>data</t>
  </si>
  <si>
    <t>residual</t>
  </si>
  <si>
    <t>index</t>
  </si>
  <si>
    <t>phi</t>
  </si>
  <si>
    <t>theta</t>
  </si>
  <si>
    <t>real</t>
  </si>
  <si>
    <t>imag</t>
  </si>
  <si>
    <t>abs val</t>
  </si>
  <si>
    <t>param</t>
  </si>
  <si>
    <t>value</t>
  </si>
  <si>
    <t>stat</t>
  </si>
  <si>
    <t>p-value</t>
  </si>
  <si>
    <t>pred</t>
  </si>
  <si>
    <t>s.e.</t>
  </si>
  <si>
    <t>lower</t>
  </si>
  <si>
    <t>upper</t>
  </si>
  <si>
    <t>forecast</t>
  </si>
  <si>
    <t>phi 1</t>
  </si>
  <si>
    <t>const</t>
  </si>
  <si>
    <t>theta 1</t>
  </si>
  <si>
    <t>Theta roots</t>
  </si>
  <si>
    <t>SSE</t>
  </si>
  <si>
    <t>mean</t>
  </si>
  <si>
    <t>p</t>
  </si>
  <si>
    <t>converge</t>
  </si>
  <si>
    <t>yes</t>
  </si>
  <si>
    <t>q</t>
  </si>
  <si>
    <t>d</t>
  </si>
  <si>
    <t>Psi coefficients</t>
  </si>
  <si>
    <t>res mean</t>
  </si>
  <si>
    <t>res s.d.</t>
  </si>
  <si>
    <t>psi</t>
  </si>
  <si>
    <t>sqrt mse</t>
  </si>
  <si>
    <t>data mean</t>
  </si>
  <si>
    <t>data s.d.</t>
  </si>
  <si>
    <t>size</t>
  </si>
  <si>
    <t>LL</t>
  </si>
  <si>
    <t>AIC</t>
  </si>
  <si>
    <t>BIC</t>
  </si>
  <si>
    <t>AIC aug</t>
  </si>
  <si>
    <t>BIC aug</t>
  </si>
  <si>
    <t>=NORMSINV(RAND())</t>
  </si>
  <si>
    <t>ARMA(2,1) Process</t>
  </si>
  <si>
    <t>coeff</t>
  </si>
  <si>
    <t>t-stat</t>
  </si>
  <si>
    <t>phi 2</t>
  </si>
  <si>
    <t>ARMA(2,2) Process</t>
  </si>
  <si>
    <t>theta 2</t>
  </si>
  <si>
    <t>Real Statistics Using Excel</t>
  </si>
  <si>
    <t>Updated</t>
  </si>
  <si>
    <t>Copyright © 2013 - 2025 Charles Zaiontz</t>
  </si>
  <si>
    <t>Real Statistics ARMA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</si>
</sst>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quotePrefix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5" fontId="0" fillId="0" borderId="0" xfId="0" applyNumberForma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ARMA(2,1)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'ARMA 2.1'!$AE$4:$AE$113</c:f>
              <c:numCache>
                <c:formatCode>General</c:formatCode>
                <c:ptCount val="110"/>
                <c:pt idx="0">
                  <c:v>3.1176756475655343</c:v>
                </c:pt>
                <c:pt idx="1">
                  <c:v>5.8082510857989273</c:v>
                </c:pt>
                <c:pt idx="2">
                  <c:v>4.9067685983817757</c:v>
                </c:pt>
                <c:pt idx="3">
                  <c:v>6.1194744822602427</c:v>
                </c:pt>
                <c:pt idx="4">
                  <c:v>8.1353263117657075</c:v>
                </c:pt>
                <c:pt idx="5">
                  <c:v>9.3448674266459744</c:v>
                </c:pt>
                <c:pt idx="6">
                  <c:v>9.147650683887159</c:v>
                </c:pt>
                <c:pt idx="7">
                  <c:v>8.1014932813029787</c:v>
                </c:pt>
                <c:pt idx="8">
                  <c:v>10.146419029172929</c:v>
                </c:pt>
                <c:pt idx="9">
                  <c:v>11.045196349004179</c:v>
                </c:pt>
                <c:pt idx="10">
                  <c:v>10.122578080182986</c:v>
                </c:pt>
                <c:pt idx="11">
                  <c:v>10.173602244452049</c:v>
                </c:pt>
                <c:pt idx="12">
                  <c:v>10.821309800892813</c:v>
                </c:pt>
                <c:pt idx="13">
                  <c:v>10.084063249573957</c:v>
                </c:pt>
                <c:pt idx="14">
                  <c:v>10.346054055555477</c:v>
                </c:pt>
                <c:pt idx="15">
                  <c:v>9.6922029393025948</c:v>
                </c:pt>
                <c:pt idx="16">
                  <c:v>11.205574770625867</c:v>
                </c:pt>
                <c:pt idx="17">
                  <c:v>12.652116416514845</c:v>
                </c:pt>
                <c:pt idx="18">
                  <c:v>13.406329168635398</c:v>
                </c:pt>
                <c:pt idx="19">
                  <c:v>12.231217930183975</c:v>
                </c:pt>
                <c:pt idx="20">
                  <c:v>12.116974455959237</c:v>
                </c:pt>
                <c:pt idx="21">
                  <c:v>10.45988889436091</c:v>
                </c:pt>
                <c:pt idx="22">
                  <c:v>9.4464576710812267</c:v>
                </c:pt>
                <c:pt idx="23">
                  <c:v>11.181030434794321</c:v>
                </c:pt>
                <c:pt idx="24">
                  <c:v>7.5853602163456753</c:v>
                </c:pt>
                <c:pt idx="25">
                  <c:v>10.978531861411668</c:v>
                </c:pt>
                <c:pt idx="26">
                  <c:v>10.550225208625736</c:v>
                </c:pt>
                <c:pt idx="27">
                  <c:v>11.227461431044995</c:v>
                </c:pt>
                <c:pt idx="28">
                  <c:v>9.0761713255316874</c:v>
                </c:pt>
                <c:pt idx="29">
                  <c:v>9.9094956509085375</c:v>
                </c:pt>
                <c:pt idx="30">
                  <c:v>11.683635570981139</c:v>
                </c:pt>
                <c:pt idx="31">
                  <c:v>9.3891181090456559</c:v>
                </c:pt>
                <c:pt idx="32">
                  <c:v>11.280967352963561</c:v>
                </c:pt>
                <c:pt idx="33">
                  <c:v>9.0777000543373685</c:v>
                </c:pt>
                <c:pt idx="34">
                  <c:v>9.4218520797101899</c:v>
                </c:pt>
                <c:pt idx="35">
                  <c:v>10.768670766726222</c:v>
                </c:pt>
                <c:pt idx="36">
                  <c:v>10.044686426220611</c:v>
                </c:pt>
                <c:pt idx="37">
                  <c:v>9.5026475408720934</c:v>
                </c:pt>
                <c:pt idx="38">
                  <c:v>12.016635145209889</c:v>
                </c:pt>
                <c:pt idx="39">
                  <c:v>9.6075824244635548</c:v>
                </c:pt>
                <c:pt idx="40">
                  <c:v>10.47879870661002</c:v>
                </c:pt>
                <c:pt idx="41">
                  <c:v>10.131145996118137</c:v>
                </c:pt>
                <c:pt idx="42">
                  <c:v>9.3102529930939451</c:v>
                </c:pt>
                <c:pt idx="43">
                  <c:v>9.9532374569799149</c:v>
                </c:pt>
                <c:pt idx="44">
                  <c:v>9.9320829740295604</c:v>
                </c:pt>
                <c:pt idx="45">
                  <c:v>11.635101979488615</c:v>
                </c:pt>
                <c:pt idx="46">
                  <c:v>10.428242822398191</c:v>
                </c:pt>
                <c:pt idx="47">
                  <c:v>9.6942306857497602</c:v>
                </c:pt>
                <c:pt idx="48">
                  <c:v>10.169036752376758</c:v>
                </c:pt>
                <c:pt idx="49">
                  <c:v>10.486655712590014</c:v>
                </c:pt>
                <c:pt idx="50">
                  <c:v>10.656149640052817</c:v>
                </c:pt>
                <c:pt idx="51">
                  <c:v>10.129317566616011</c:v>
                </c:pt>
                <c:pt idx="52">
                  <c:v>8.9663057524182062</c:v>
                </c:pt>
                <c:pt idx="53">
                  <c:v>8.1067514389924824</c:v>
                </c:pt>
                <c:pt idx="54">
                  <c:v>8.6738987578515037</c:v>
                </c:pt>
                <c:pt idx="55">
                  <c:v>8.7398621237592646</c:v>
                </c:pt>
                <c:pt idx="56">
                  <c:v>8.7639760975280581</c:v>
                </c:pt>
                <c:pt idx="57">
                  <c:v>10.607632270250908</c:v>
                </c:pt>
                <c:pt idx="58">
                  <c:v>8.8462843661117905</c:v>
                </c:pt>
                <c:pt idx="59">
                  <c:v>8.197430472078814</c:v>
                </c:pt>
                <c:pt idx="60">
                  <c:v>9.7004678107933984</c:v>
                </c:pt>
                <c:pt idx="61">
                  <c:v>9.4988084630262453</c:v>
                </c:pt>
                <c:pt idx="62">
                  <c:v>9.7003857789385908</c:v>
                </c:pt>
                <c:pt idx="63">
                  <c:v>9.8196279939384326</c:v>
                </c:pt>
                <c:pt idx="64">
                  <c:v>12.357045585234705</c:v>
                </c:pt>
                <c:pt idx="65">
                  <c:v>10.923604414101041</c:v>
                </c:pt>
                <c:pt idx="66">
                  <c:v>9.7007658466065791</c:v>
                </c:pt>
                <c:pt idx="67">
                  <c:v>10.274161064714084</c:v>
                </c:pt>
                <c:pt idx="68">
                  <c:v>9.7560808735560016</c:v>
                </c:pt>
                <c:pt idx="69">
                  <c:v>9.287731842051576</c:v>
                </c:pt>
                <c:pt idx="70">
                  <c:v>8.7948076969057745</c:v>
                </c:pt>
                <c:pt idx="71">
                  <c:v>9.9521659452576507</c:v>
                </c:pt>
                <c:pt idx="72">
                  <c:v>9.1465177932835431</c:v>
                </c:pt>
                <c:pt idx="73">
                  <c:v>8.4120728228094741</c:v>
                </c:pt>
                <c:pt idx="74">
                  <c:v>9.723847340624749</c:v>
                </c:pt>
                <c:pt idx="75">
                  <c:v>8.4487887533605939</c:v>
                </c:pt>
                <c:pt idx="76">
                  <c:v>9.3091696279858951</c:v>
                </c:pt>
                <c:pt idx="77">
                  <c:v>9.6290950722323778</c:v>
                </c:pt>
                <c:pt idx="78">
                  <c:v>10.498754342121549</c:v>
                </c:pt>
                <c:pt idx="79">
                  <c:v>8.1345560346257617</c:v>
                </c:pt>
                <c:pt idx="80">
                  <c:v>9.155183562363236</c:v>
                </c:pt>
                <c:pt idx="81">
                  <c:v>7.9920854400738497</c:v>
                </c:pt>
                <c:pt idx="82">
                  <c:v>10.439526996669359</c:v>
                </c:pt>
                <c:pt idx="83">
                  <c:v>11.175252728421926</c:v>
                </c:pt>
                <c:pt idx="84">
                  <c:v>9.9215034890634719</c:v>
                </c:pt>
                <c:pt idx="85">
                  <c:v>10.653018863925139</c:v>
                </c:pt>
                <c:pt idx="86">
                  <c:v>10.300965035959745</c:v>
                </c:pt>
                <c:pt idx="87">
                  <c:v>9.322711642040451</c:v>
                </c:pt>
                <c:pt idx="88">
                  <c:v>11.208496897982</c:v>
                </c:pt>
                <c:pt idx="89">
                  <c:v>9.8337122512150579</c:v>
                </c:pt>
                <c:pt idx="90">
                  <c:v>11.009228904367124</c:v>
                </c:pt>
                <c:pt idx="91">
                  <c:v>9.672211664259164</c:v>
                </c:pt>
                <c:pt idx="92">
                  <c:v>8.0220551654262664</c:v>
                </c:pt>
                <c:pt idx="93">
                  <c:v>9.1001604867082797</c:v>
                </c:pt>
                <c:pt idx="94">
                  <c:v>10.293563569831946</c:v>
                </c:pt>
                <c:pt idx="95">
                  <c:v>10.874137892356456</c:v>
                </c:pt>
                <c:pt idx="96">
                  <c:v>11.048588930382071</c:v>
                </c:pt>
                <c:pt idx="97">
                  <c:v>10.377103608405847</c:v>
                </c:pt>
                <c:pt idx="98">
                  <c:v>11.10073340647541</c:v>
                </c:pt>
                <c:pt idx="99">
                  <c:v>9.5564566897714425</c:v>
                </c:pt>
                <c:pt idx="100">
                  <c:v>10.126612012197914</c:v>
                </c:pt>
                <c:pt idx="101">
                  <c:v>10.618656799718755</c:v>
                </c:pt>
                <c:pt idx="102">
                  <c:v>11.369377647513675</c:v>
                </c:pt>
                <c:pt idx="103">
                  <c:v>10.761442220235375</c:v>
                </c:pt>
                <c:pt idx="104">
                  <c:v>11.954765055482959</c:v>
                </c:pt>
                <c:pt idx="105">
                  <c:v>10.833845660077914</c:v>
                </c:pt>
                <c:pt idx="106">
                  <c:v>10.718083131240961</c:v>
                </c:pt>
                <c:pt idx="107">
                  <c:v>10.574842227332383</c:v>
                </c:pt>
                <c:pt idx="108">
                  <c:v>10.470503821542398</c:v>
                </c:pt>
                <c:pt idx="109">
                  <c:v>10.391123585208348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30-4784-A81A-891FE8EC7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684296"/>
        <c:axId val="494687040"/>
      </c:lineChart>
      <c:catAx>
        <c:axId val="494684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87040"/>
        <c:crosses val="autoZero"/>
        <c:auto val="1"/>
        <c:lblAlgn val="ctr"/>
        <c:lblOffset val="100"/>
        <c:noMultiLvlLbl val="0"/>
      </c:catAx>
      <c:valAx>
        <c:axId val="494687040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84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200025</xdr:colOff>
      <xdr:row>4</xdr:row>
      <xdr:rowOff>119062</xdr:rowOff>
    </xdr:from>
    <xdr:to>
      <xdr:col>38</xdr:col>
      <xdr:colOff>504825</xdr:colOff>
      <xdr:row>18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53123D-ADD6-43E0-A992-671ADB744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4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4%20March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Sheet2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Sheet6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4">
          <cell r="AE4">
            <v>3.1176756475655343</v>
          </cell>
        </row>
        <row r="5">
          <cell r="AE5">
            <v>5.8082510857989273</v>
          </cell>
        </row>
        <row r="6">
          <cell r="AE6">
            <v>4.9067685983817757</v>
          </cell>
        </row>
        <row r="7">
          <cell r="AE7">
            <v>6.1194744822602427</v>
          </cell>
        </row>
        <row r="8">
          <cell r="AE8">
            <v>8.1353263117657075</v>
          </cell>
        </row>
        <row r="9">
          <cell r="AE9">
            <v>9.3448674266459744</v>
          </cell>
        </row>
        <row r="10">
          <cell r="AE10">
            <v>9.147650683887159</v>
          </cell>
        </row>
        <row r="11">
          <cell r="AE11">
            <v>8.1014932813029787</v>
          </cell>
        </row>
        <row r="12">
          <cell r="AE12">
            <v>10.146419029172929</v>
          </cell>
        </row>
        <row r="13">
          <cell r="AE13">
            <v>11.045196349004179</v>
          </cell>
        </row>
        <row r="14">
          <cell r="AE14">
            <v>10.122578080182986</v>
          </cell>
        </row>
        <row r="15">
          <cell r="AE15">
            <v>10.173602244452049</v>
          </cell>
        </row>
        <row r="16">
          <cell r="AE16">
            <v>10.821309800892813</v>
          </cell>
        </row>
        <row r="17">
          <cell r="AE17">
            <v>10.084063249573957</v>
          </cell>
        </row>
        <row r="18">
          <cell r="AE18">
            <v>10.346054055555477</v>
          </cell>
        </row>
        <row r="19">
          <cell r="AE19">
            <v>9.6922029393025948</v>
          </cell>
        </row>
        <row r="20">
          <cell r="AE20">
            <v>11.205574770625867</v>
          </cell>
        </row>
        <row r="21">
          <cell r="AE21">
            <v>12.652116416514845</v>
          </cell>
        </row>
        <row r="22">
          <cell r="AE22">
            <v>13.406329168635398</v>
          </cell>
        </row>
        <row r="23">
          <cell r="AE23">
            <v>12.231217930183975</v>
          </cell>
        </row>
        <row r="24">
          <cell r="AE24">
            <v>12.116974455959237</v>
          </cell>
        </row>
        <row r="25">
          <cell r="AE25">
            <v>10.45988889436091</v>
          </cell>
        </row>
        <row r="26">
          <cell r="AE26">
            <v>9.4464576710812267</v>
          </cell>
        </row>
        <row r="27">
          <cell r="AE27">
            <v>11.181030434794321</v>
          </cell>
        </row>
        <row r="28">
          <cell r="AE28">
            <v>7.5853602163456753</v>
          </cell>
        </row>
        <row r="29">
          <cell r="AE29">
            <v>10.978531861411668</v>
          </cell>
        </row>
        <row r="30">
          <cell r="AE30">
            <v>10.550225208625736</v>
          </cell>
        </row>
        <row r="31">
          <cell r="AE31">
            <v>11.227461431044995</v>
          </cell>
        </row>
        <row r="32">
          <cell r="AE32">
            <v>9.0761713255316874</v>
          </cell>
        </row>
        <row r="33">
          <cell r="AE33">
            <v>9.9094956509085375</v>
          </cell>
        </row>
        <row r="34">
          <cell r="AE34">
            <v>11.683635570981139</v>
          </cell>
        </row>
        <row r="35">
          <cell r="AE35">
            <v>9.3891181090456559</v>
          </cell>
        </row>
        <row r="36">
          <cell r="AE36">
            <v>11.280967352963561</v>
          </cell>
        </row>
        <row r="37">
          <cell r="AE37">
            <v>9.0777000543373685</v>
          </cell>
        </row>
        <row r="38">
          <cell r="AE38">
            <v>9.4218520797101899</v>
          </cell>
        </row>
        <row r="39">
          <cell r="AE39">
            <v>10.768670766726222</v>
          </cell>
        </row>
        <row r="40">
          <cell r="AE40">
            <v>10.044686426220611</v>
          </cell>
        </row>
        <row r="41">
          <cell r="AE41">
            <v>9.5026475408720934</v>
          </cell>
        </row>
        <row r="42">
          <cell r="AE42">
            <v>12.016635145209889</v>
          </cell>
        </row>
        <row r="43">
          <cell r="AE43">
            <v>9.6075824244635548</v>
          </cell>
        </row>
        <row r="44">
          <cell r="AE44">
            <v>10.47879870661002</v>
          </cell>
        </row>
        <row r="45">
          <cell r="AE45">
            <v>10.131145996118137</v>
          </cell>
        </row>
        <row r="46">
          <cell r="AE46">
            <v>9.3102529930939451</v>
          </cell>
        </row>
        <row r="47">
          <cell r="AE47">
            <v>9.9532374569799149</v>
          </cell>
        </row>
        <row r="48">
          <cell r="AE48">
            <v>9.9320829740295604</v>
          </cell>
        </row>
        <row r="49">
          <cell r="AE49">
            <v>11.635101979488615</v>
          </cell>
        </row>
        <row r="50">
          <cell r="AE50">
            <v>10.428242822398191</v>
          </cell>
        </row>
        <row r="51">
          <cell r="AE51">
            <v>9.6942306857497602</v>
          </cell>
        </row>
        <row r="52">
          <cell r="AE52">
            <v>10.169036752376758</v>
          </cell>
        </row>
        <row r="53">
          <cell r="AE53">
            <v>10.486655712590014</v>
          </cell>
        </row>
        <row r="54">
          <cell r="AE54">
            <v>10.656149640052817</v>
          </cell>
        </row>
        <row r="55">
          <cell r="AE55">
            <v>10.129317566616011</v>
          </cell>
        </row>
        <row r="56">
          <cell r="AE56">
            <v>8.9663057524182062</v>
          </cell>
        </row>
        <row r="57">
          <cell r="AE57">
            <v>8.1067514389924824</v>
          </cell>
        </row>
        <row r="58">
          <cell r="AE58">
            <v>8.6738987578515037</v>
          </cell>
        </row>
        <row r="59">
          <cell r="AE59">
            <v>8.7398621237592646</v>
          </cell>
        </row>
        <row r="60">
          <cell r="AE60">
            <v>8.7639760975280581</v>
          </cell>
        </row>
        <row r="61">
          <cell r="AE61">
            <v>10.607632270250908</v>
          </cell>
        </row>
        <row r="62">
          <cell r="AE62">
            <v>8.8462843661117905</v>
          </cell>
        </row>
        <row r="63">
          <cell r="AE63">
            <v>8.197430472078814</v>
          </cell>
        </row>
        <row r="64">
          <cell r="AE64">
            <v>9.7004678107933984</v>
          </cell>
        </row>
        <row r="65">
          <cell r="AE65">
            <v>9.4988084630262453</v>
          </cell>
        </row>
        <row r="66">
          <cell r="AE66">
            <v>9.7003857789385908</v>
          </cell>
        </row>
        <row r="67">
          <cell r="AE67">
            <v>9.8196279939384326</v>
          </cell>
        </row>
        <row r="68">
          <cell r="AE68">
            <v>12.357045585234705</v>
          </cell>
        </row>
        <row r="69">
          <cell r="AE69">
            <v>10.923604414101041</v>
          </cell>
        </row>
        <row r="70">
          <cell r="AE70">
            <v>9.7007658466065791</v>
          </cell>
        </row>
        <row r="71">
          <cell r="AE71">
            <v>10.274161064714084</v>
          </cell>
        </row>
        <row r="72">
          <cell r="AE72">
            <v>9.7560808735560016</v>
          </cell>
        </row>
        <row r="73">
          <cell r="AE73">
            <v>9.287731842051576</v>
          </cell>
        </row>
        <row r="74">
          <cell r="AE74">
            <v>8.7948076969057745</v>
          </cell>
        </row>
        <row r="75">
          <cell r="AE75">
            <v>9.9521659452576507</v>
          </cell>
        </row>
        <row r="76">
          <cell r="AE76">
            <v>9.1465177932835431</v>
          </cell>
        </row>
        <row r="77">
          <cell r="AE77">
            <v>8.4120728228094741</v>
          </cell>
        </row>
        <row r="78">
          <cell r="AE78">
            <v>9.723847340624749</v>
          </cell>
        </row>
        <row r="79">
          <cell r="AE79">
            <v>8.4487887533605939</v>
          </cell>
        </row>
        <row r="80">
          <cell r="AE80">
            <v>9.3091696279858951</v>
          </cell>
        </row>
        <row r="81">
          <cell r="AE81">
            <v>9.6290950722323778</v>
          </cell>
        </row>
        <row r="82">
          <cell r="AE82">
            <v>10.498754342121549</v>
          </cell>
        </row>
        <row r="83">
          <cell r="AE83">
            <v>8.1345560346257617</v>
          </cell>
        </row>
        <row r="84">
          <cell r="AE84">
            <v>9.155183562363236</v>
          </cell>
        </row>
        <row r="85">
          <cell r="AE85">
            <v>7.9920854400738497</v>
          </cell>
        </row>
        <row r="86">
          <cell r="AE86">
            <v>10.439526996669359</v>
          </cell>
        </row>
        <row r="87">
          <cell r="AE87">
            <v>11.175252728421926</v>
          </cell>
        </row>
        <row r="88">
          <cell r="AE88">
            <v>9.9215034890634719</v>
          </cell>
        </row>
        <row r="89">
          <cell r="AE89">
            <v>10.653018863925139</v>
          </cell>
        </row>
        <row r="90">
          <cell r="AE90">
            <v>10.300965035959745</v>
          </cell>
        </row>
        <row r="91">
          <cell r="AE91">
            <v>9.322711642040451</v>
          </cell>
        </row>
        <row r="92">
          <cell r="AE92">
            <v>11.208496897982</v>
          </cell>
        </row>
        <row r="93">
          <cell r="AE93">
            <v>9.8337122512150579</v>
          </cell>
        </row>
        <row r="94">
          <cell r="AE94">
            <v>11.009228904367124</v>
          </cell>
        </row>
        <row r="95">
          <cell r="AE95">
            <v>9.672211664259164</v>
          </cell>
        </row>
        <row r="96">
          <cell r="AE96">
            <v>8.0220551654262664</v>
          </cell>
        </row>
        <row r="97">
          <cell r="AE97">
            <v>9.1001604867082797</v>
          </cell>
        </row>
        <row r="98">
          <cell r="AE98">
            <v>10.293563569831946</v>
          </cell>
        </row>
        <row r="99">
          <cell r="AE99">
            <v>10.874137892356456</v>
          </cell>
        </row>
        <row r="100">
          <cell r="AE100">
            <v>11.048588930382071</v>
          </cell>
        </row>
        <row r="101">
          <cell r="AE101">
            <v>10.377103608405847</v>
          </cell>
        </row>
        <row r="102">
          <cell r="AE102">
            <v>11.10073340647541</v>
          </cell>
        </row>
        <row r="103">
          <cell r="AE103">
            <v>9.5564566897714425</v>
          </cell>
        </row>
        <row r="104">
          <cell r="AE104">
            <v>10.126612012197914</v>
          </cell>
        </row>
        <row r="105">
          <cell r="AE105">
            <v>10.618656799718755</v>
          </cell>
        </row>
        <row r="106">
          <cell r="AE106">
            <v>11.369377647513675</v>
          </cell>
        </row>
        <row r="107">
          <cell r="AE107">
            <v>10.761442220235375</v>
          </cell>
        </row>
        <row r="108">
          <cell r="AE108">
            <v>11.954765055482959</v>
          </cell>
        </row>
        <row r="109">
          <cell r="AE109">
            <v>10.833845660077914</v>
          </cell>
        </row>
        <row r="110">
          <cell r="AE110">
            <v>10.718083131240961</v>
          </cell>
        </row>
        <row r="111">
          <cell r="AE111">
            <v>10.574842227332383</v>
          </cell>
        </row>
        <row r="112">
          <cell r="AE112">
            <v>10.470503821542398</v>
          </cell>
        </row>
        <row r="113">
          <cell r="AE113">
            <v>10.391123585208348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ARIMA_Coeff"/>
      <definedName name="ARIMA_Stats"/>
      <definedName name="ARMA_SSE"/>
      <definedName name="ARRoots"/>
      <definedName name="MARoots"/>
      <definedName name="PSICoeff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E89E8-A10A-444E-AD5A-95D74B550194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60</v>
      </c>
    </row>
    <row r="2" spans="1:13" x14ac:dyDescent="0.35">
      <c r="A2" t="s">
        <v>63</v>
      </c>
    </row>
    <row r="4" spans="1:13" x14ac:dyDescent="0.35">
      <c r="A4" t="s">
        <v>61</v>
      </c>
      <c r="B4" s="30">
        <v>45689</v>
      </c>
    </row>
    <row r="6" spans="1:13" x14ac:dyDescent="0.35">
      <c r="A6" s="31" t="s">
        <v>62</v>
      </c>
    </row>
    <row r="10" spans="1:13" ht="18.5" x14ac:dyDescent="0.45">
      <c r="M10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4819-8CD1-4FB9-892A-53C25A05EBAC}">
  <dimension ref="A1:AE115"/>
  <sheetViews>
    <sheetView workbookViewId="0"/>
  </sheetViews>
  <sheetFormatPr defaultRowHeight="14.5" x14ac:dyDescent="0.35"/>
  <cols>
    <col min="1" max="1" width="4.81640625" customWidth="1"/>
    <col min="10" max="11" width="9.81640625" customWidth="1"/>
  </cols>
  <sheetData>
    <row r="1" spans="1:31" x14ac:dyDescent="0.35">
      <c r="A1" s="1" t="s">
        <v>0</v>
      </c>
    </row>
    <row r="2" spans="1:31" s="2" customFormat="1" x14ac:dyDescent="0.35"/>
    <row r="3" spans="1:31" s="2" customFormat="1" ht="15" customHeight="1" x14ac:dyDescent="0.35">
      <c r="A3" s="2" t="s">
        <v>1</v>
      </c>
      <c r="E3" s="2" t="s">
        <v>2</v>
      </c>
      <c r="I3" s="2" t="s">
        <v>3</v>
      </c>
      <c r="M3" s="2" t="s">
        <v>4</v>
      </c>
      <c r="Q3" s="2" t="s">
        <v>5</v>
      </c>
      <c r="V3" s="2" t="s">
        <v>6</v>
      </c>
      <c r="AD3" s="2" t="s">
        <v>7</v>
      </c>
    </row>
    <row r="4" spans="1:31" s="2" customFormat="1" ht="15" thickBot="1" x14ac:dyDescent="0.4">
      <c r="Y4" s="2" t="s">
        <v>8</v>
      </c>
      <c r="Z4" s="2">
        <v>0.05</v>
      </c>
    </row>
    <row r="5" spans="1:31" ht="15" thickTop="1" x14ac:dyDescent="0.35">
      <c r="B5" s="3" t="s">
        <v>9</v>
      </c>
      <c r="C5" s="3" t="s">
        <v>10</v>
      </c>
      <c r="E5" s="4" t="s">
        <v>11</v>
      </c>
      <c r="F5" s="4" t="s">
        <v>12</v>
      </c>
      <c r="G5" s="4" t="s">
        <v>13</v>
      </c>
      <c r="I5" s="4" t="s">
        <v>14</v>
      </c>
      <c r="J5" s="4" t="s">
        <v>15</v>
      </c>
      <c r="K5" s="4" t="s">
        <v>16</v>
      </c>
      <c r="M5" s="4" t="s">
        <v>17</v>
      </c>
      <c r="N5" s="4" t="s">
        <v>18</v>
      </c>
      <c r="O5" s="4" t="s">
        <v>19</v>
      </c>
      <c r="Q5" s="4" t="s">
        <v>20</v>
      </c>
      <c r="R5" s="4" t="s">
        <v>21</v>
      </c>
      <c r="S5" s="4" t="s">
        <v>22</v>
      </c>
      <c r="T5" s="4" t="s">
        <v>23</v>
      </c>
      <c r="V5" s="4" t="s">
        <v>11</v>
      </c>
      <c r="W5" s="4" t="s">
        <v>12</v>
      </c>
      <c r="X5" s="4" t="s">
        <v>13</v>
      </c>
      <c r="Y5" s="4" t="s">
        <v>24</v>
      </c>
      <c r="Z5" s="4" t="s">
        <v>25</v>
      </c>
      <c r="AA5" s="4" t="s">
        <v>26</v>
      </c>
      <c r="AB5" s="4" t="s">
        <v>27</v>
      </c>
      <c r="AD5" s="4" t="s">
        <v>11</v>
      </c>
      <c r="AE5" s="4" t="s">
        <v>28</v>
      </c>
    </row>
    <row r="6" spans="1:31" x14ac:dyDescent="0.35">
      <c r="B6" s="5"/>
      <c r="C6" s="5"/>
      <c r="E6">
        <v>1</v>
      </c>
      <c r="F6">
        <f>C7-K$7</f>
        <v>-7.030007746961946</v>
      </c>
      <c r="G6">
        <v>0</v>
      </c>
      <c r="I6" s="5">
        <v>1</v>
      </c>
      <c r="J6">
        <v>0.75099344092444753</v>
      </c>
      <c r="K6">
        <v>-0.48632527191137559</v>
      </c>
      <c r="M6" s="6">
        <f t="array" ref="M6:O6">[2]!ARRoots(J6)</f>
        <v>1.331569552417174</v>
      </c>
      <c r="N6" s="6">
        <v>0</v>
      </c>
      <c r="O6" s="6">
        <v>1.331569552417174</v>
      </c>
      <c r="Q6" t="s">
        <v>29</v>
      </c>
      <c r="R6">
        <f>J6</f>
        <v>0.75099344092444753</v>
      </c>
      <c r="S6">
        <f>[2]!ARMA_SSE(F6:F110,R6,R7,0,1)</f>
        <v>420.94597010400582</v>
      </c>
      <c r="T6">
        <f>CHIDIST(K19*(LN(S6)-LN(K9)),1)</f>
        <v>2.2023768233306395E-32</v>
      </c>
      <c r="V6">
        <f>E6</f>
        <v>1</v>
      </c>
      <c r="W6">
        <f>F6</f>
        <v>-7.030007746961946</v>
      </c>
      <c r="X6">
        <f>G6</f>
        <v>0</v>
      </c>
      <c r="Y6">
        <f>W6-X6</f>
        <v>-7.030007746961946</v>
      </c>
      <c r="Z6">
        <f>K$16</f>
        <v>1.024464433991406</v>
      </c>
      <c r="AA6">
        <f>Y6-NORMSINV(1-Z$4/2)*Z6</f>
        <v>-9.0379211410273133</v>
      </c>
      <c r="AB6">
        <f>Y6+NORMSINV(1-Z$4/2)*Z6</f>
        <v>-5.0220943528965787</v>
      </c>
      <c r="AD6">
        <v>1</v>
      </c>
      <c r="AE6">
        <f>C7</f>
        <v>3.1176756475655343</v>
      </c>
    </row>
    <row r="7" spans="1:31" x14ac:dyDescent="0.35">
      <c r="A7">
        <v>1</v>
      </c>
      <c r="B7">
        <v>0.11767564756553417</v>
      </c>
      <c r="C7">
        <f>3+0.7*C6+B7-0.2*B6</f>
        <v>3.1176756475655343</v>
      </c>
      <c r="E7">
        <f>E6+1</f>
        <v>2</v>
      </c>
      <c r="F7">
        <f t="shared" ref="F7:F70" si="0">C8-K$7</f>
        <v>-4.3394323087285525</v>
      </c>
      <c r="G7">
        <f>F7-SUMPRODUCT(F6,J$6)-SUMPRODUCT(G6,K$6)</f>
        <v>0.94005739888792217</v>
      </c>
      <c r="I7" s="7" t="s">
        <v>30</v>
      </c>
      <c r="J7" s="8">
        <f>K7*(1-SUM(J6))</f>
        <v>2.5268397246594096</v>
      </c>
      <c r="K7" s="8">
        <v>10.14768339452748</v>
      </c>
      <c r="Q7" t="s">
        <v>31</v>
      </c>
      <c r="R7">
        <f>K6</f>
        <v>-0.48632527191137559</v>
      </c>
      <c r="S7">
        <f>[2]!ARMA_SSE(F6:F110,R6,R7,0,,1)</f>
        <v>134.27364939135163</v>
      </c>
      <c r="T7">
        <f>CHIDIST(K19*(LN(S7)-LN(K9)),1)</f>
        <v>3.4589314028901196E-6</v>
      </c>
      <c r="V7">
        <f t="shared" ref="V7:X70" si="1">E7</f>
        <v>2</v>
      </c>
      <c r="W7">
        <f t="shared" si="1"/>
        <v>-4.3394323087285525</v>
      </c>
      <c r="X7">
        <f t="shared" si="1"/>
        <v>0.94005739888792217</v>
      </c>
      <c r="Y7">
        <f t="shared" ref="Y7:Y70" si="2">W7-X7</f>
        <v>-5.2794897076164746</v>
      </c>
      <c r="Z7">
        <f t="shared" ref="Z7:Z70" si="3">K$16</f>
        <v>1.024464433991406</v>
      </c>
      <c r="AA7">
        <f t="shared" ref="AA7:AA70" si="4">Y7-NORMSINV(1-Z$4/2)*Z7</f>
        <v>-7.287403101681841</v>
      </c>
      <c r="AB7">
        <f t="shared" ref="AB7:AB70" si="5">Y7+NORMSINV(1-Z$4/2)*Z7</f>
        <v>-3.2715763135511078</v>
      </c>
      <c r="AD7">
        <f>AD6+1</f>
        <v>2</v>
      </c>
      <c r="AE7">
        <f>C8</f>
        <v>5.8082510857989273</v>
      </c>
    </row>
    <row r="8" spans="1:31" x14ac:dyDescent="0.35">
      <c r="A8">
        <f t="shared" ref="A8:A71" si="6">A7+1</f>
        <v>2</v>
      </c>
      <c r="B8">
        <v>0.64941326201616068</v>
      </c>
      <c r="C8">
        <f t="shared" ref="C8:C71" si="7">3+0.7*C7+B8-0.2*B7</f>
        <v>5.8082510857989273</v>
      </c>
      <c r="E8">
        <f t="shared" ref="E8:E71" si="8">E7+1</f>
        <v>3</v>
      </c>
      <c r="F8">
        <f t="shared" si="0"/>
        <v>-5.2409147961457041</v>
      </c>
      <c r="G8">
        <f t="shared" ref="G8:G71" si="9">F8-SUMPRODUCT(F7,J$6)-SUMPRODUCT(G7,K$6)</f>
        <v>-1.5248559248284599</v>
      </c>
      <c r="M8" t="s">
        <v>32</v>
      </c>
      <c r="Q8" t="s">
        <v>30</v>
      </c>
      <c r="R8">
        <f>J7</f>
        <v>2.5268397246594096</v>
      </c>
      <c r="S8">
        <f>[2]!ARMA_SSE(F6:F110,R6,R7,K7)</f>
        <v>2587.4167365652011</v>
      </c>
      <c r="T8">
        <f>CHIDIST(K19*(LN(S8)-LN(K9)),1)</f>
        <v>1.4133124271965332E-73</v>
      </c>
      <c r="V8">
        <f t="shared" si="1"/>
        <v>3</v>
      </c>
      <c r="W8">
        <f t="shared" si="1"/>
        <v>-5.2409147961457041</v>
      </c>
      <c r="X8">
        <f t="shared" si="1"/>
        <v>-1.5248559248284599</v>
      </c>
      <c r="Y8">
        <f t="shared" si="2"/>
        <v>-3.7160588713172444</v>
      </c>
      <c r="Z8">
        <f t="shared" si="3"/>
        <v>1.024464433991406</v>
      </c>
      <c r="AA8">
        <f t="shared" si="4"/>
        <v>-5.7239722653826117</v>
      </c>
      <c r="AB8">
        <f t="shared" si="5"/>
        <v>-1.7081454772518776</v>
      </c>
      <c r="AD8">
        <f t="shared" ref="AD8:AD71" si="10">AD7+1</f>
        <v>3</v>
      </c>
      <c r="AE8">
        <f t="shared" ref="AE8:AE71" si="11">C9</f>
        <v>4.9067685983817757</v>
      </c>
    </row>
    <row r="9" spans="1:31" ht="15" thickBot="1" x14ac:dyDescent="0.4">
      <c r="A9">
        <f t="shared" si="6"/>
        <v>3</v>
      </c>
      <c r="B9">
        <v>-2.0291245092742414</v>
      </c>
      <c r="C9">
        <f t="shared" si="7"/>
        <v>4.9067685983817757</v>
      </c>
      <c r="E9">
        <f t="shared" si="8"/>
        <v>4</v>
      </c>
      <c r="F9">
        <f t="shared" si="0"/>
        <v>-4.0282089122672371</v>
      </c>
      <c r="G9">
        <f t="shared" si="9"/>
        <v>-0.8338922481857981</v>
      </c>
      <c r="J9" t="s">
        <v>33</v>
      </c>
      <c r="K9" s="9">
        <f>SUMSQ(G7:G110)</f>
        <v>109.15084715738651</v>
      </c>
      <c r="Q9" s="8" t="s">
        <v>34</v>
      </c>
      <c r="R9" s="8">
        <f>K17</f>
        <v>-0.22770272959628904</v>
      </c>
      <c r="S9" s="8">
        <f>-R9/(K18/SQRT(K19))</f>
        <v>1.7419814194640035</v>
      </c>
      <c r="T9" s="8">
        <f>TDIST(ABS(S9),K19-1,2)</f>
        <v>8.4496862986639151E-2</v>
      </c>
      <c r="V9">
        <f t="shared" si="1"/>
        <v>4</v>
      </c>
      <c r="W9">
        <f t="shared" si="1"/>
        <v>-4.0282089122672371</v>
      </c>
      <c r="X9">
        <f t="shared" si="1"/>
        <v>-0.8338922481857981</v>
      </c>
      <c r="Y9">
        <f t="shared" si="2"/>
        <v>-3.1943166640814389</v>
      </c>
      <c r="Z9">
        <f t="shared" si="3"/>
        <v>1.024464433991406</v>
      </c>
      <c r="AA9">
        <f t="shared" si="4"/>
        <v>-5.2022300581468057</v>
      </c>
      <c r="AB9">
        <f t="shared" si="5"/>
        <v>-1.186403270016072</v>
      </c>
      <c r="AD9">
        <f t="shared" si="10"/>
        <v>4</v>
      </c>
      <c r="AE9">
        <f t="shared" si="11"/>
        <v>6.1194744822602427</v>
      </c>
    </row>
    <row r="10" spans="1:31" ht="15" thickTop="1" x14ac:dyDescent="0.35">
      <c r="A10">
        <f t="shared" si="6"/>
        <v>4</v>
      </c>
      <c r="B10">
        <v>-0.72108843846184933</v>
      </c>
      <c r="C10">
        <f t="shared" si="7"/>
        <v>6.1194744822602427</v>
      </c>
      <c r="E10">
        <f t="shared" si="8"/>
        <v>5</v>
      </c>
      <c r="F10">
        <f t="shared" si="0"/>
        <v>-2.0123570827617723</v>
      </c>
      <c r="G10">
        <f t="shared" si="9"/>
        <v>0.60725851468057956</v>
      </c>
      <c r="M10" s="4" t="s">
        <v>17</v>
      </c>
      <c r="N10" s="4" t="s">
        <v>18</v>
      </c>
      <c r="O10" s="4" t="s">
        <v>19</v>
      </c>
      <c r="V10">
        <f t="shared" si="1"/>
        <v>5</v>
      </c>
      <c r="W10">
        <f t="shared" si="1"/>
        <v>-2.0123570827617723</v>
      </c>
      <c r="X10">
        <f t="shared" si="1"/>
        <v>0.60725851468057956</v>
      </c>
      <c r="Y10">
        <f t="shared" si="2"/>
        <v>-2.6196155974423521</v>
      </c>
      <c r="Z10">
        <f t="shared" si="3"/>
        <v>1.024464433991406</v>
      </c>
      <c r="AA10">
        <f t="shared" si="4"/>
        <v>-4.6275289915077185</v>
      </c>
      <c r="AB10">
        <f t="shared" si="5"/>
        <v>-0.61170220337698522</v>
      </c>
      <c r="AD10">
        <f t="shared" si="10"/>
        <v>5</v>
      </c>
      <c r="AE10">
        <f t="shared" si="11"/>
        <v>8.1353263117657075</v>
      </c>
    </row>
    <row r="11" spans="1:31" x14ac:dyDescent="0.35">
      <c r="A11">
        <f t="shared" si="6"/>
        <v>5</v>
      </c>
      <c r="B11">
        <v>0.70747648649116823</v>
      </c>
      <c r="C11">
        <f t="shared" si="7"/>
        <v>8.1353263117657075</v>
      </c>
      <c r="E11">
        <f t="shared" si="8"/>
        <v>6</v>
      </c>
      <c r="F11">
        <f t="shared" si="0"/>
        <v>-0.80281596788150544</v>
      </c>
      <c r="G11">
        <f t="shared" si="9"/>
        <v>1.0037761643429719</v>
      </c>
      <c r="J11" t="s">
        <v>35</v>
      </c>
      <c r="K11" s="10">
        <v>1</v>
      </c>
      <c r="M11" s="11">
        <f t="array" ref="M11:O11">[2]!MARoots(K6)</f>
        <v>2.0562369627014423</v>
      </c>
      <c r="N11" s="11">
        <v>0</v>
      </c>
      <c r="O11" s="11">
        <v>2.0562369627014423</v>
      </c>
      <c r="Q11" t="s">
        <v>36</v>
      </c>
      <c r="R11" s="12" t="s">
        <v>37</v>
      </c>
      <c r="V11">
        <f t="shared" si="1"/>
        <v>6</v>
      </c>
      <c r="W11">
        <f t="shared" si="1"/>
        <v>-0.80281596788150544</v>
      </c>
      <c r="X11">
        <f t="shared" si="1"/>
        <v>1.0037761643429719</v>
      </c>
      <c r="Y11">
        <f t="shared" si="2"/>
        <v>-1.8065921322244773</v>
      </c>
      <c r="Z11">
        <f t="shared" si="3"/>
        <v>1.024464433991406</v>
      </c>
      <c r="AA11">
        <f t="shared" si="4"/>
        <v>-3.8145055262898442</v>
      </c>
      <c r="AB11">
        <f t="shared" si="5"/>
        <v>0.2013212618408895</v>
      </c>
      <c r="AD11">
        <f t="shared" si="10"/>
        <v>6</v>
      </c>
      <c r="AE11">
        <f t="shared" si="11"/>
        <v>9.3448674266459744</v>
      </c>
    </row>
    <row r="12" spans="1:31" x14ac:dyDescent="0.35">
      <c r="A12">
        <f t="shared" si="6"/>
        <v>6</v>
      </c>
      <c r="B12">
        <v>0.79163430570821358</v>
      </c>
      <c r="C12">
        <f t="shared" si="7"/>
        <v>9.3448674266459744</v>
      </c>
      <c r="E12">
        <f t="shared" si="8"/>
        <v>7</v>
      </c>
      <c r="F12">
        <f t="shared" si="0"/>
        <v>-1.0000327106403208</v>
      </c>
      <c r="G12">
        <f t="shared" si="9"/>
        <v>9.103853157035513E-2</v>
      </c>
      <c r="J12" t="s">
        <v>38</v>
      </c>
      <c r="K12" s="13">
        <v>1</v>
      </c>
      <c r="V12">
        <f t="shared" si="1"/>
        <v>7</v>
      </c>
      <c r="W12">
        <f t="shared" si="1"/>
        <v>-1.0000327106403208</v>
      </c>
      <c r="X12">
        <f t="shared" si="1"/>
        <v>9.103853157035513E-2</v>
      </c>
      <c r="Y12">
        <f t="shared" si="2"/>
        <v>-1.0910712422106759</v>
      </c>
      <c r="Z12">
        <f t="shared" si="3"/>
        <v>1.024464433991406</v>
      </c>
      <c r="AA12">
        <f t="shared" si="4"/>
        <v>-3.0989846362760427</v>
      </c>
      <c r="AB12">
        <f t="shared" si="5"/>
        <v>0.91684215185469098</v>
      </c>
      <c r="AD12">
        <f t="shared" si="10"/>
        <v>7</v>
      </c>
      <c r="AE12">
        <f t="shared" si="11"/>
        <v>9.147650683887159</v>
      </c>
    </row>
    <row r="13" spans="1:31" x14ac:dyDescent="0.35">
      <c r="A13">
        <f t="shared" si="6"/>
        <v>7</v>
      </c>
      <c r="B13">
        <v>-0.23542965362337992</v>
      </c>
      <c r="C13">
        <f t="shared" si="7"/>
        <v>9.147650683887159</v>
      </c>
      <c r="E13">
        <f t="shared" si="8"/>
        <v>8</v>
      </c>
      <c r="F13">
        <f t="shared" si="0"/>
        <v>-2.0461901132245011</v>
      </c>
      <c r="G13">
        <f t="shared" si="9"/>
        <v>-1.2508977682033589</v>
      </c>
      <c r="J13" t="s">
        <v>39</v>
      </c>
      <c r="K13" s="13">
        <v>0</v>
      </c>
      <c r="M13" t="s">
        <v>40</v>
      </c>
      <c r="V13">
        <f t="shared" si="1"/>
        <v>8</v>
      </c>
      <c r="W13">
        <f t="shared" si="1"/>
        <v>-2.0461901132245011</v>
      </c>
      <c r="X13">
        <f t="shared" si="1"/>
        <v>-1.2508977682033589</v>
      </c>
      <c r="Y13">
        <f t="shared" si="2"/>
        <v>-0.79529234502114221</v>
      </c>
      <c r="Z13">
        <f t="shared" si="3"/>
        <v>1.024464433991406</v>
      </c>
      <c r="AA13">
        <f t="shared" si="4"/>
        <v>-2.8032057390865091</v>
      </c>
      <c r="AB13">
        <f t="shared" si="5"/>
        <v>1.2126210490442246</v>
      </c>
      <c r="AD13">
        <f t="shared" si="10"/>
        <v>8</v>
      </c>
      <c r="AE13">
        <f t="shared" si="11"/>
        <v>8.1014932813029787</v>
      </c>
    </row>
    <row r="14" spans="1:31" ht="15" thickBot="1" x14ac:dyDescent="0.4">
      <c r="A14">
        <f t="shared" si="6"/>
        <v>8</v>
      </c>
      <c r="B14">
        <v>-1.3489481281427076</v>
      </c>
      <c r="C14">
        <f t="shared" si="7"/>
        <v>8.1014932813029787</v>
      </c>
      <c r="E14">
        <f t="shared" si="8"/>
        <v>9</v>
      </c>
      <c r="F14">
        <f t="shared" si="0"/>
        <v>-1.2643653545509892E-3</v>
      </c>
      <c r="G14">
        <f t="shared" si="9"/>
        <v>0.92706779130667061</v>
      </c>
      <c r="J14" t="s">
        <v>41</v>
      </c>
      <c r="K14" s="13">
        <f>AVERAGE(G7:G110)</f>
        <v>5.7767720864881911E-4</v>
      </c>
      <c r="V14">
        <f t="shared" si="1"/>
        <v>9</v>
      </c>
      <c r="W14">
        <f t="shared" si="1"/>
        <v>-1.2643653545509892E-3</v>
      </c>
      <c r="X14">
        <f t="shared" si="1"/>
        <v>0.92706779130667061</v>
      </c>
      <c r="Y14">
        <f t="shared" si="2"/>
        <v>-0.9283321566612216</v>
      </c>
      <c r="Z14">
        <f t="shared" si="3"/>
        <v>1.024464433991406</v>
      </c>
      <c r="AA14">
        <f t="shared" si="4"/>
        <v>-2.9362455507265883</v>
      </c>
      <c r="AB14">
        <f t="shared" si="5"/>
        <v>1.0795812374041454</v>
      </c>
      <c r="AD14">
        <f t="shared" si="10"/>
        <v>9</v>
      </c>
      <c r="AE14">
        <f t="shared" si="11"/>
        <v>10.146419029172929</v>
      </c>
    </row>
    <row r="15" spans="1:31" ht="15" thickTop="1" x14ac:dyDescent="0.35">
      <c r="A15">
        <f t="shared" si="6"/>
        <v>9</v>
      </c>
      <c r="B15">
        <v>1.2055841066323034</v>
      </c>
      <c r="C15">
        <f t="shared" si="7"/>
        <v>10.146419029172929</v>
      </c>
      <c r="E15">
        <f t="shared" si="8"/>
        <v>10</v>
      </c>
      <c r="F15">
        <f t="shared" si="0"/>
        <v>0.89751295447669932</v>
      </c>
      <c r="G15">
        <f t="shared" si="9"/>
        <v>1.3493189802523942</v>
      </c>
      <c r="J15" t="s">
        <v>42</v>
      </c>
      <c r="K15" s="13">
        <f>STDEV(G7:G110)</f>
        <v>1.0294253861947467</v>
      </c>
      <c r="M15" s="4" t="s">
        <v>14</v>
      </c>
      <c r="N15" s="4" t="s">
        <v>43</v>
      </c>
      <c r="V15">
        <f t="shared" si="1"/>
        <v>10</v>
      </c>
      <c r="W15">
        <f t="shared" si="1"/>
        <v>0.89751295447669932</v>
      </c>
      <c r="X15">
        <f t="shared" si="1"/>
        <v>1.3493189802523942</v>
      </c>
      <c r="Y15">
        <f t="shared" si="2"/>
        <v>-0.45180602577569484</v>
      </c>
      <c r="Z15">
        <f t="shared" si="3"/>
        <v>1.024464433991406</v>
      </c>
      <c r="AA15">
        <f t="shared" si="4"/>
        <v>-2.4597194198410617</v>
      </c>
      <c r="AB15">
        <f t="shared" si="5"/>
        <v>1.556107368289672</v>
      </c>
      <c r="AD15">
        <f t="shared" si="10"/>
        <v>10</v>
      </c>
      <c r="AE15">
        <f t="shared" si="11"/>
        <v>11.045196349004179</v>
      </c>
    </row>
    <row r="16" spans="1:31" x14ac:dyDescent="0.35">
      <c r="A16">
        <f t="shared" si="6"/>
        <v>10</v>
      </c>
      <c r="B16">
        <v>1.1838198499095893</v>
      </c>
      <c r="C16">
        <f t="shared" si="7"/>
        <v>11.045196349004179</v>
      </c>
      <c r="E16">
        <f t="shared" si="8"/>
        <v>11</v>
      </c>
      <c r="F16">
        <f t="shared" si="0"/>
        <v>-2.5105314344493479E-2</v>
      </c>
      <c r="G16">
        <f t="shared" si="9"/>
        <v>-4.2923736334791407E-2</v>
      </c>
      <c r="J16" t="s">
        <v>44</v>
      </c>
      <c r="K16" s="13">
        <f>SQRT(K9/K19)</f>
        <v>1.024464433991406</v>
      </c>
      <c r="M16" s="14">
        <v>0</v>
      </c>
      <c r="N16" s="14">
        <f t="array" ref="N16:N20">[2]!PSICoeff(J6,K6)</f>
        <v>1</v>
      </c>
      <c r="V16">
        <f t="shared" si="1"/>
        <v>11</v>
      </c>
      <c r="W16">
        <f t="shared" si="1"/>
        <v>-2.5105314344493479E-2</v>
      </c>
      <c r="X16">
        <f t="shared" si="1"/>
        <v>-4.2923736334791407E-2</v>
      </c>
      <c r="Y16">
        <f t="shared" si="2"/>
        <v>1.7818421990297928E-2</v>
      </c>
      <c r="Z16">
        <f t="shared" si="3"/>
        <v>1.024464433991406</v>
      </c>
      <c r="AA16">
        <f t="shared" si="4"/>
        <v>-1.9900949720750689</v>
      </c>
      <c r="AB16">
        <f t="shared" si="5"/>
        <v>2.0257318160556648</v>
      </c>
      <c r="AD16">
        <f t="shared" si="10"/>
        <v>11</v>
      </c>
      <c r="AE16">
        <f t="shared" si="11"/>
        <v>10.122578080182986</v>
      </c>
    </row>
    <row r="17" spans="1:31" x14ac:dyDescent="0.35">
      <c r="A17">
        <f t="shared" si="6"/>
        <v>11</v>
      </c>
      <c r="B17">
        <v>-0.37229539413802176</v>
      </c>
      <c r="C17">
        <f t="shared" si="7"/>
        <v>10.122578080182986</v>
      </c>
      <c r="E17">
        <f t="shared" si="8"/>
        <v>12</v>
      </c>
      <c r="F17">
        <f t="shared" si="0"/>
        <v>2.5918849924568832E-2</v>
      </c>
      <c r="G17">
        <f t="shared" si="9"/>
        <v>2.3897878585160254E-2</v>
      </c>
      <c r="J17" t="s">
        <v>45</v>
      </c>
      <c r="K17" s="13">
        <f>AVERAGE(F7:F110)</f>
        <v>-0.22770272959628904</v>
      </c>
      <c r="M17">
        <f>M16+1</f>
        <v>1</v>
      </c>
      <c r="N17">
        <v>0.26466816901307194</v>
      </c>
      <c r="V17">
        <f t="shared" si="1"/>
        <v>12</v>
      </c>
      <c r="W17">
        <f t="shared" si="1"/>
        <v>2.5918849924568832E-2</v>
      </c>
      <c r="X17">
        <f t="shared" si="1"/>
        <v>2.3897878585160254E-2</v>
      </c>
      <c r="Y17">
        <f t="shared" si="2"/>
        <v>2.0209713394085775E-3</v>
      </c>
      <c r="Z17">
        <f t="shared" si="3"/>
        <v>1.024464433991406</v>
      </c>
      <c r="AA17">
        <f t="shared" si="4"/>
        <v>-2.0058924227259585</v>
      </c>
      <c r="AB17">
        <f t="shared" si="5"/>
        <v>2.0099343654047752</v>
      </c>
      <c r="AD17">
        <f t="shared" si="10"/>
        <v>12</v>
      </c>
      <c r="AE17">
        <f t="shared" si="11"/>
        <v>10.173602244452049</v>
      </c>
    </row>
    <row r="18" spans="1:31" x14ac:dyDescent="0.35">
      <c r="A18">
        <f t="shared" si="6"/>
        <v>12</v>
      </c>
      <c r="B18">
        <v>1.3338509496353779E-2</v>
      </c>
      <c r="C18">
        <f t="shared" si="7"/>
        <v>10.173602244452049</v>
      </c>
      <c r="E18">
        <f t="shared" si="8"/>
        <v>13</v>
      </c>
      <c r="F18">
        <f t="shared" si="0"/>
        <v>0.673626406365333</v>
      </c>
      <c r="G18">
        <f t="shared" si="9"/>
        <v>0.66578366237670983</v>
      </c>
      <c r="J18" t="s">
        <v>46</v>
      </c>
      <c r="K18" s="13">
        <f>STDEV(F7:F110)</f>
        <v>1.3330344957032549</v>
      </c>
      <c r="M18">
        <f>M17+1</f>
        <v>2</v>
      </c>
      <c r="N18">
        <v>0.19876405895030008</v>
      </c>
      <c r="V18">
        <f t="shared" si="1"/>
        <v>13</v>
      </c>
      <c r="W18">
        <f t="shared" si="1"/>
        <v>0.673626406365333</v>
      </c>
      <c r="X18">
        <f t="shared" si="1"/>
        <v>0.66578366237670983</v>
      </c>
      <c r="Y18">
        <f t="shared" si="2"/>
        <v>7.8427439886231687E-3</v>
      </c>
      <c r="Z18">
        <f t="shared" si="3"/>
        <v>1.024464433991406</v>
      </c>
      <c r="AA18">
        <f t="shared" si="4"/>
        <v>-2.0000706500767436</v>
      </c>
      <c r="AB18">
        <f t="shared" si="5"/>
        <v>2.0157561380539901</v>
      </c>
      <c r="AD18">
        <f t="shared" si="10"/>
        <v>13</v>
      </c>
      <c r="AE18">
        <f t="shared" si="11"/>
        <v>10.821309800892813</v>
      </c>
    </row>
    <row r="19" spans="1:31" x14ac:dyDescent="0.35">
      <c r="A19">
        <f t="shared" si="6"/>
        <v>13</v>
      </c>
      <c r="B19">
        <v>0.70245593167564913</v>
      </c>
      <c r="C19">
        <f t="shared" si="7"/>
        <v>10.821309800892813</v>
      </c>
      <c r="E19">
        <f t="shared" si="8"/>
        <v>14</v>
      </c>
      <c r="F19">
        <f t="shared" si="0"/>
        <v>-6.3620144953523194E-2</v>
      </c>
      <c r="G19">
        <f t="shared" si="9"/>
        <v>-0.24572173712788986</v>
      </c>
      <c r="J19" t="s">
        <v>47</v>
      </c>
      <c r="K19" s="15">
        <f>COUNT(F7:F110)</f>
        <v>104</v>
      </c>
      <c r="M19">
        <f>M18+1</f>
        <v>3</v>
      </c>
      <c r="N19">
        <v>0.14927050456319563</v>
      </c>
      <c r="V19">
        <f t="shared" si="1"/>
        <v>14</v>
      </c>
      <c r="W19">
        <f t="shared" si="1"/>
        <v>-6.3620144953523194E-2</v>
      </c>
      <c r="X19">
        <f t="shared" si="1"/>
        <v>-0.24572173712788986</v>
      </c>
      <c r="Y19">
        <f t="shared" si="2"/>
        <v>0.18210159217436667</v>
      </c>
      <c r="Z19">
        <f t="shared" si="3"/>
        <v>1.024464433991406</v>
      </c>
      <c r="AA19">
        <f t="shared" si="4"/>
        <v>-1.8258118018910001</v>
      </c>
      <c r="AB19">
        <f t="shared" si="5"/>
        <v>2.1900149862397336</v>
      </c>
      <c r="AD19">
        <f t="shared" si="10"/>
        <v>14</v>
      </c>
      <c r="AE19">
        <f t="shared" si="11"/>
        <v>10.084063249573957</v>
      </c>
    </row>
    <row r="20" spans="1:31" x14ac:dyDescent="0.35">
      <c r="A20">
        <f t="shared" si="6"/>
        <v>14</v>
      </c>
      <c r="B20">
        <v>-0.35036242471588258</v>
      </c>
      <c r="C20">
        <f t="shared" si="7"/>
        <v>10.084063249573957</v>
      </c>
      <c r="E20">
        <f t="shared" si="8"/>
        <v>15</v>
      </c>
      <c r="F20">
        <f t="shared" si="0"/>
        <v>0.19837066102799739</v>
      </c>
      <c r="G20">
        <f t="shared" si="9"/>
        <v>0.12664828197549932</v>
      </c>
      <c r="M20" s="8">
        <f>M19+1</f>
        <v>4</v>
      </c>
      <c r="N20" s="8">
        <v>0.11210116985044272</v>
      </c>
      <c r="V20">
        <f t="shared" si="1"/>
        <v>15</v>
      </c>
      <c r="W20">
        <f t="shared" si="1"/>
        <v>0.19837066102799739</v>
      </c>
      <c r="X20">
        <f t="shared" si="1"/>
        <v>0.12664828197549932</v>
      </c>
      <c r="Y20">
        <f t="shared" si="2"/>
        <v>7.1722379052498064E-2</v>
      </c>
      <c r="Z20">
        <f t="shared" si="3"/>
        <v>1.024464433991406</v>
      </c>
      <c r="AA20">
        <f t="shared" si="4"/>
        <v>-1.9361910150128687</v>
      </c>
      <c r="AB20">
        <f t="shared" si="5"/>
        <v>2.079635773117865</v>
      </c>
      <c r="AD20">
        <f t="shared" si="10"/>
        <v>15</v>
      </c>
      <c r="AE20">
        <f t="shared" si="11"/>
        <v>10.346054055555477</v>
      </c>
    </row>
    <row r="21" spans="1:31" x14ac:dyDescent="0.35">
      <c r="A21">
        <f t="shared" si="6"/>
        <v>15</v>
      </c>
      <c r="B21">
        <v>0.21713729591053152</v>
      </c>
      <c r="C21">
        <f t="shared" si="7"/>
        <v>10.346054055555477</v>
      </c>
      <c r="E21">
        <f t="shared" si="8"/>
        <v>16</v>
      </c>
      <c r="F21">
        <f t="shared" si="0"/>
        <v>-0.45548045522488501</v>
      </c>
      <c r="G21">
        <f t="shared" si="9"/>
        <v>-0.54286326035991472</v>
      </c>
      <c r="J21" t="s">
        <v>48</v>
      </c>
      <c r="K21" s="10">
        <f>-(K24-2*(K11+K12+2))/2</f>
        <v>-150.08328460523256</v>
      </c>
      <c r="V21">
        <f t="shared" si="1"/>
        <v>16</v>
      </c>
      <c r="W21">
        <f t="shared" si="1"/>
        <v>-0.45548045522488501</v>
      </c>
      <c r="X21">
        <f t="shared" si="1"/>
        <v>-0.54286326035991472</v>
      </c>
      <c r="Y21">
        <f t="shared" si="2"/>
        <v>8.7382805135029717E-2</v>
      </c>
      <c r="Z21">
        <f t="shared" si="3"/>
        <v>1.024464433991406</v>
      </c>
      <c r="AA21">
        <f t="shared" si="4"/>
        <v>-1.9205305889303372</v>
      </c>
      <c r="AB21">
        <f t="shared" si="5"/>
        <v>2.0952961992003964</v>
      </c>
      <c r="AD21">
        <f t="shared" si="10"/>
        <v>16</v>
      </c>
      <c r="AE21">
        <f t="shared" si="11"/>
        <v>9.6922029393025948</v>
      </c>
    </row>
    <row r="22" spans="1:31" x14ac:dyDescent="0.35">
      <c r="A22">
        <f t="shared" si="6"/>
        <v>16</v>
      </c>
      <c r="B22">
        <v>-0.50660744040413153</v>
      </c>
      <c r="C22">
        <f t="shared" si="7"/>
        <v>9.6922029393025948</v>
      </c>
      <c r="E22">
        <f t="shared" si="8"/>
        <v>17</v>
      </c>
      <c r="F22">
        <f t="shared" si="0"/>
        <v>1.0578913760983877</v>
      </c>
      <c r="G22">
        <f t="shared" si="9"/>
        <v>1.1359460877363265</v>
      </c>
      <c r="J22" t="s">
        <v>49</v>
      </c>
      <c r="K22" s="13">
        <f>K19*LN(K9/K19)+2*(K11+K12+2)</f>
        <v>13.02735430389321</v>
      </c>
      <c r="V22">
        <f t="shared" si="1"/>
        <v>17</v>
      </c>
      <c r="W22">
        <f t="shared" si="1"/>
        <v>1.0578913760983877</v>
      </c>
      <c r="X22">
        <f t="shared" si="1"/>
        <v>1.1359460877363265</v>
      </c>
      <c r="Y22">
        <f t="shared" si="2"/>
        <v>-7.8054711637938867E-2</v>
      </c>
      <c r="Z22">
        <f t="shared" si="3"/>
        <v>1.024464433991406</v>
      </c>
      <c r="AA22">
        <f t="shared" si="4"/>
        <v>-2.0859681057033059</v>
      </c>
      <c r="AB22">
        <f t="shared" si="5"/>
        <v>1.929858682427428</v>
      </c>
      <c r="AD22">
        <f t="shared" si="10"/>
        <v>17</v>
      </c>
      <c r="AE22">
        <f t="shared" si="11"/>
        <v>11.205574770625867</v>
      </c>
    </row>
    <row r="23" spans="1:31" x14ac:dyDescent="0.35">
      <c r="A23">
        <f t="shared" si="6"/>
        <v>17</v>
      </c>
      <c r="B23">
        <v>1.3197112250332261</v>
      </c>
      <c r="C23">
        <f t="shared" si="7"/>
        <v>11.205574770625867</v>
      </c>
      <c r="E23">
        <f t="shared" si="8"/>
        <v>18</v>
      </c>
      <c r="F23">
        <f t="shared" si="0"/>
        <v>2.5044330219873654</v>
      </c>
      <c r="G23">
        <f t="shared" si="9"/>
        <v>2.2624028273219707</v>
      </c>
      <c r="J23" t="s">
        <v>50</v>
      </c>
      <c r="K23" s="13">
        <f>K19*LN(K9/K19)+LN(K19)*(K11+K12+2)</f>
        <v>23.604917900458702</v>
      </c>
      <c r="V23">
        <f t="shared" si="1"/>
        <v>18</v>
      </c>
      <c r="W23">
        <f t="shared" si="1"/>
        <v>2.5044330219873654</v>
      </c>
      <c r="X23">
        <f t="shared" si="1"/>
        <v>2.2624028273219707</v>
      </c>
      <c r="Y23">
        <f t="shared" si="2"/>
        <v>0.24203019466539466</v>
      </c>
      <c r="Z23">
        <f t="shared" si="3"/>
        <v>1.024464433991406</v>
      </c>
      <c r="AA23">
        <f t="shared" si="4"/>
        <v>-1.7658831993999722</v>
      </c>
      <c r="AB23">
        <f t="shared" si="5"/>
        <v>2.2499435887307615</v>
      </c>
      <c r="AD23">
        <f t="shared" si="10"/>
        <v>18</v>
      </c>
      <c r="AE23">
        <f t="shared" si="11"/>
        <v>12.652116416514845</v>
      </c>
    </row>
    <row r="24" spans="1:31" x14ac:dyDescent="0.35">
      <c r="A24">
        <f t="shared" si="6"/>
        <v>18</v>
      </c>
      <c r="B24">
        <v>2.0721563220833827</v>
      </c>
      <c r="C24">
        <f t="shared" si="7"/>
        <v>12.652116416514845</v>
      </c>
      <c r="E24">
        <f t="shared" si="8"/>
        <v>19</v>
      </c>
      <c r="F24">
        <f t="shared" si="0"/>
        <v>3.2586457741079187</v>
      </c>
      <c r="G24">
        <f t="shared" si="9"/>
        <v>2.4780966715312367</v>
      </c>
      <c r="J24" t="s">
        <v>51</v>
      </c>
      <c r="K24" s="13">
        <f>K19*(1+LN(2*PI()))+K22</f>
        <v>308.16656921046513</v>
      </c>
      <c r="V24">
        <f t="shared" si="1"/>
        <v>19</v>
      </c>
      <c r="W24">
        <f t="shared" si="1"/>
        <v>3.2586457741079187</v>
      </c>
      <c r="X24">
        <f t="shared" si="1"/>
        <v>2.4780966715312367</v>
      </c>
      <c r="Y24">
        <f t="shared" si="2"/>
        <v>0.78054910257668197</v>
      </c>
      <c r="Z24">
        <f t="shared" si="3"/>
        <v>1.024464433991406</v>
      </c>
      <c r="AA24">
        <f t="shared" si="4"/>
        <v>-1.2273642914886849</v>
      </c>
      <c r="AB24">
        <f t="shared" si="5"/>
        <v>2.7884624966420488</v>
      </c>
      <c r="AD24">
        <f t="shared" si="10"/>
        <v>19</v>
      </c>
      <c r="AE24">
        <f t="shared" si="11"/>
        <v>13.406329168635398</v>
      </c>
    </row>
    <row r="25" spans="1:31" x14ac:dyDescent="0.35">
      <c r="A25">
        <f t="shared" si="6"/>
        <v>19</v>
      </c>
      <c r="B25">
        <v>1.9642789414916844</v>
      </c>
      <c r="C25">
        <f t="shared" si="7"/>
        <v>13.406329168635398</v>
      </c>
      <c r="E25">
        <f t="shared" si="8"/>
        <v>20</v>
      </c>
      <c r="F25">
        <f t="shared" si="0"/>
        <v>2.0835345356564954</v>
      </c>
      <c r="G25">
        <f t="shared" si="9"/>
        <v>0.84147397061038287</v>
      </c>
      <c r="J25" t="s">
        <v>52</v>
      </c>
      <c r="K25" s="15">
        <f>K19*(1+LN(2*PI()))+K23</f>
        <v>318.74413280703061</v>
      </c>
      <c r="V25">
        <f t="shared" si="1"/>
        <v>20</v>
      </c>
      <c r="W25">
        <f t="shared" si="1"/>
        <v>2.0835345356564954</v>
      </c>
      <c r="X25">
        <f t="shared" si="1"/>
        <v>0.84147397061038287</v>
      </c>
      <c r="Y25">
        <f t="shared" si="2"/>
        <v>1.2420605650461125</v>
      </c>
      <c r="Z25">
        <f t="shared" si="3"/>
        <v>1.024464433991406</v>
      </c>
      <c r="AA25">
        <f t="shared" si="4"/>
        <v>-0.76585282901925433</v>
      </c>
      <c r="AB25">
        <f t="shared" si="5"/>
        <v>3.2499739591114793</v>
      </c>
      <c r="AD25">
        <f t="shared" si="10"/>
        <v>20</v>
      </c>
      <c r="AE25">
        <f t="shared" si="11"/>
        <v>12.231217930183975</v>
      </c>
    </row>
    <row r="26" spans="1:31" x14ac:dyDescent="0.35">
      <c r="A26">
        <f t="shared" si="6"/>
        <v>20</v>
      </c>
      <c r="B26">
        <v>0.23964330043753548</v>
      </c>
      <c r="C26">
        <f t="shared" si="7"/>
        <v>12.231217930183975</v>
      </c>
      <c r="E26">
        <f t="shared" si="8"/>
        <v>21</v>
      </c>
      <c r="F26">
        <f t="shared" si="0"/>
        <v>1.9692910614317576</v>
      </c>
      <c r="G26">
        <f t="shared" si="9"/>
        <v>0.81380034877760443</v>
      </c>
      <c r="V26">
        <f t="shared" si="1"/>
        <v>21</v>
      </c>
      <c r="W26">
        <f t="shared" si="1"/>
        <v>1.9692910614317576</v>
      </c>
      <c r="X26">
        <f t="shared" si="1"/>
        <v>0.81380034877760443</v>
      </c>
      <c r="Y26">
        <f t="shared" si="2"/>
        <v>1.1554907126541532</v>
      </c>
      <c r="Z26">
        <f t="shared" si="3"/>
        <v>1.024464433991406</v>
      </c>
      <c r="AA26">
        <f t="shared" si="4"/>
        <v>-0.85242268141121369</v>
      </c>
      <c r="AB26">
        <f t="shared" si="5"/>
        <v>3.1634041067195202</v>
      </c>
      <c r="AD26">
        <f t="shared" si="10"/>
        <v>21</v>
      </c>
      <c r="AE26">
        <f t="shared" si="11"/>
        <v>12.116974455959237</v>
      </c>
    </row>
    <row r="27" spans="1:31" x14ac:dyDescent="0.35">
      <c r="A27">
        <f t="shared" si="6"/>
        <v>21</v>
      </c>
      <c r="B27">
        <v>0.60305056491796249</v>
      </c>
      <c r="C27">
        <f t="shared" si="7"/>
        <v>12.116974455959237</v>
      </c>
      <c r="E27">
        <f t="shared" si="8"/>
        <v>22</v>
      </c>
      <c r="F27">
        <f t="shared" si="0"/>
        <v>0.31220549983343027</v>
      </c>
      <c r="G27">
        <f t="shared" si="9"/>
        <v>-0.7709474946721222</v>
      </c>
      <c r="V27">
        <f t="shared" si="1"/>
        <v>22</v>
      </c>
      <c r="W27">
        <f t="shared" si="1"/>
        <v>0.31220549983343027</v>
      </c>
      <c r="X27">
        <f t="shared" si="1"/>
        <v>-0.7709474946721222</v>
      </c>
      <c r="Y27">
        <f t="shared" si="2"/>
        <v>1.0831529945055525</v>
      </c>
      <c r="Z27">
        <f t="shared" si="3"/>
        <v>1.024464433991406</v>
      </c>
      <c r="AA27">
        <f t="shared" si="4"/>
        <v>-0.92476039955981437</v>
      </c>
      <c r="AB27">
        <f t="shared" si="5"/>
        <v>3.0910663885709191</v>
      </c>
      <c r="AD27">
        <f t="shared" si="10"/>
        <v>22</v>
      </c>
      <c r="AE27">
        <f t="shared" si="11"/>
        <v>10.45988889436091</v>
      </c>
    </row>
    <row r="28" spans="1:31" x14ac:dyDescent="0.35">
      <c r="A28">
        <f t="shared" si="6"/>
        <v>22</v>
      </c>
      <c r="B28">
        <v>-0.90138311182696351</v>
      </c>
      <c r="C28">
        <f t="shared" si="7"/>
        <v>10.45988889436091</v>
      </c>
      <c r="E28">
        <f t="shared" si="8"/>
        <v>23</v>
      </c>
      <c r="F28">
        <f t="shared" si="0"/>
        <v>-0.70122572344625311</v>
      </c>
      <c r="G28">
        <f t="shared" si="9"/>
        <v>-1.3106212560175114</v>
      </c>
      <c r="V28">
        <f t="shared" si="1"/>
        <v>23</v>
      </c>
      <c r="W28">
        <f t="shared" si="1"/>
        <v>-0.70122572344625311</v>
      </c>
      <c r="X28">
        <f t="shared" si="1"/>
        <v>-1.3106212560175114</v>
      </c>
      <c r="Y28">
        <f t="shared" si="2"/>
        <v>0.60939553257125834</v>
      </c>
      <c r="Z28">
        <f t="shared" si="3"/>
        <v>1.024464433991406</v>
      </c>
      <c r="AA28">
        <f t="shared" si="4"/>
        <v>-1.3985178614941085</v>
      </c>
      <c r="AB28">
        <f t="shared" si="5"/>
        <v>2.6173089266366252</v>
      </c>
      <c r="AD28">
        <f t="shared" si="10"/>
        <v>23</v>
      </c>
      <c r="AE28">
        <f t="shared" si="11"/>
        <v>9.4464576710812267</v>
      </c>
    </row>
    <row r="29" spans="1:31" x14ac:dyDescent="0.35">
      <c r="A29">
        <f t="shared" si="6"/>
        <v>23</v>
      </c>
      <c r="B29">
        <v>-1.0557411773368031</v>
      </c>
      <c r="C29">
        <f t="shared" si="7"/>
        <v>9.4464576710812267</v>
      </c>
      <c r="E29">
        <f t="shared" si="8"/>
        <v>24</v>
      </c>
      <c r="F29">
        <f t="shared" si="0"/>
        <v>1.0333470402668414</v>
      </c>
      <c r="G29">
        <f t="shared" si="9"/>
        <v>0.92257472047693312</v>
      </c>
      <c r="V29">
        <f t="shared" si="1"/>
        <v>24</v>
      </c>
      <c r="W29">
        <f t="shared" si="1"/>
        <v>1.0333470402668414</v>
      </c>
      <c r="X29">
        <f t="shared" si="1"/>
        <v>0.92257472047693312</v>
      </c>
      <c r="Y29">
        <f t="shared" si="2"/>
        <v>0.11077231978990831</v>
      </c>
      <c r="Z29">
        <f t="shared" si="3"/>
        <v>1.024464433991406</v>
      </c>
      <c r="AA29">
        <f t="shared" si="4"/>
        <v>-1.8971410742754586</v>
      </c>
      <c r="AB29">
        <f t="shared" si="5"/>
        <v>2.118685713855275</v>
      </c>
      <c r="AD29">
        <f t="shared" si="10"/>
        <v>24</v>
      </c>
      <c r="AE29">
        <f t="shared" si="11"/>
        <v>11.181030434794321</v>
      </c>
    </row>
    <row r="30" spans="1:31" x14ac:dyDescent="0.35">
      <c r="A30">
        <f t="shared" si="6"/>
        <v>24</v>
      </c>
      <c r="B30">
        <v>1.357361829570102</v>
      </c>
      <c r="C30">
        <f t="shared" si="7"/>
        <v>11.181030434794321</v>
      </c>
      <c r="E30">
        <f t="shared" si="8"/>
        <v>25</v>
      </c>
      <c r="F30">
        <f t="shared" si="0"/>
        <v>-2.5623231781818046</v>
      </c>
      <c r="G30">
        <f t="shared" si="9"/>
        <v>-2.8896886258263876</v>
      </c>
      <c r="V30">
        <f t="shared" si="1"/>
        <v>25</v>
      </c>
      <c r="W30">
        <f t="shared" si="1"/>
        <v>-2.5623231781818046</v>
      </c>
      <c r="X30">
        <f t="shared" si="1"/>
        <v>-2.8896886258263876</v>
      </c>
      <c r="Y30">
        <f t="shared" si="2"/>
        <v>0.32736544764458309</v>
      </c>
      <c r="Z30">
        <f t="shared" si="3"/>
        <v>1.024464433991406</v>
      </c>
      <c r="AA30">
        <f t="shared" si="4"/>
        <v>-1.6805479464207838</v>
      </c>
      <c r="AB30">
        <f t="shared" si="5"/>
        <v>2.3352788417099499</v>
      </c>
      <c r="AD30">
        <f t="shared" si="10"/>
        <v>25</v>
      </c>
      <c r="AE30">
        <f t="shared" si="11"/>
        <v>7.5853602163456753</v>
      </c>
    </row>
    <row r="31" spans="1:31" x14ac:dyDescent="0.35">
      <c r="A31">
        <f t="shared" si="6"/>
        <v>25</v>
      </c>
      <c r="B31">
        <v>-2.969888722096329</v>
      </c>
      <c r="C31">
        <f t="shared" si="7"/>
        <v>7.5853602163456753</v>
      </c>
      <c r="E31">
        <f t="shared" si="8"/>
        <v>26</v>
      </c>
      <c r="F31">
        <f t="shared" si="0"/>
        <v>0.83084846688418779</v>
      </c>
      <c r="G31">
        <f t="shared" si="9"/>
        <v>1.3498077605331802</v>
      </c>
      <c r="V31">
        <f t="shared" si="1"/>
        <v>26</v>
      </c>
      <c r="W31">
        <f t="shared" si="1"/>
        <v>0.83084846688418779</v>
      </c>
      <c r="X31">
        <f t="shared" si="1"/>
        <v>1.3498077605331802</v>
      </c>
      <c r="Y31">
        <f t="shared" si="2"/>
        <v>-0.5189592936489924</v>
      </c>
      <c r="Z31">
        <f t="shared" si="3"/>
        <v>1.024464433991406</v>
      </c>
      <c r="AA31">
        <f t="shared" si="4"/>
        <v>-2.5268726877143592</v>
      </c>
      <c r="AB31">
        <f t="shared" si="5"/>
        <v>1.4889541004163744</v>
      </c>
      <c r="AD31">
        <f t="shared" si="10"/>
        <v>26</v>
      </c>
      <c r="AE31">
        <f t="shared" si="11"/>
        <v>10.978531861411668</v>
      </c>
    </row>
    <row r="32" spans="1:31" x14ac:dyDescent="0.35">
      <c r="A32">
        <f t="shared" si="6"/>
        <v>26</v>
      </c>
      <c r="B32">
        <v>2.0748019655504284</v>
      </c>
      <c r="C32">
        <f t="shared" si="7"/>
        <v>10.978531861411668</v>
      </c>
      <c r="E32">
        <f t="shared" si="8"/>
        <v>27</v>
      </c>
      <c r="F32">
        <f t="shared" si="0"/>
        <v>0.40254181409825662</v>
      </c>
      <c r="G32">
        <f t="shared" si="9"/>
        <v>0.4350256912354824</v>
      </c>
      <c r="V32">
        <f t="shared" si="1"/>
        <v>27</v>
      </c>
      <c r="W32">
        <f t="shared" si="1"/>
        <v>0.40254181409825662</v>
      </c>
      <c r="X32">
        <f t="shared" si="1"/>
        <v>0.4350256912354824</v>
      </c>
      <c r="Y32">
        <f t="shared" si="2"/>
        <v>-3.2483877137225781E-2</v>
      </c>
      <c r="Z32">
        <f t="shared" si="3"/>
        <v>1.024464433991406</v>
      </c>
      <c r="AA32">
        <f t="shared" si="4"/>
        <v>-2.0403972712025924</v>
      </c>
      <c r="AB32">
        <f t="shared" si="5"/>
        <v>1.9754295169281411</v>
      </c>
      <c r="AD32">
        <f t="shared" si="10"/>
        <v>27</v>
      </c>
      <c r="AE32">
        <f t="shared" si="11"/>
        <v>10.550225208625736</v>
      </c>
    </row>
    <row r="33" spans="1:31" x14ac:dyDescent="0.35">
      <c r="A33">
        <f t="shared" si="6"/>
        <v>27</v>
      </c>
      <c r="B33">
        <v>0.28021329874765349</v>
      </c>
      <c r="C33">
        <f t="shared" si="7"/>
        <v>10.550225208625736</v>
      </c>
      <c r="E33">
        <f t="shared" si="8"/>
        <v>28</v>
      </c>
      <c r="F33">
        <f t="shared" si="0"/>
        <v>1.0797780365175154</v>
      </c>
      <c r="G33">
        <f t="shared" si="9"/>
        <v>0.98903576201042653</v>
      </c>
      <c r="V33">
        <f t="shared" si="1"/>
        <v>28</v>
      </c>
      <c r="W33">
        <f t="shared" si="1"/>
        <v>1.0797780365175154</v>
      </c>
      <c r="X33">
        <f t="shared" si="1"/>
        <v>0.98903576201042653</v>
      </c>
      <c r="Y33">
        <f t="shared" si="2"/>
        <v>9.0742274507088827E-2</v>
      </c>
      <c r="Z33">
        <f t="shared" si="3"/>
        <v>1.024464433991406</v>
      </c>
      <c r="AA33">
        <f t="shared" si="4"/>
        <v>-1.9171711195582781</v>
      </c>
      <c r="AB33">
        <f t="shared" si="5"/>
        <v>2.0986556685724556</v>
      </c>
      <c r="AD33">
        <f t="shared" si="10"/>
        <v>28</v>
      </c>
      <c r="AE33">
        <f t="shared" si="11"/>
        <v>11.227461431044995</v>
      </c>
    </row>
    <row r="34" spans="1:31" x14ac:dyDescent="0.35">
      <c r="A34">
        <f t="shared" si="6"/>
        <v>28</v>
      </c>
      <c r="B34">
        <v>0.89834644475651204</v>
      </c>
      <c r="C34">
        <f t="shared" si="7"/>
        <v>11.227461431044995</v>
      </c>
      <c r="E34">
        <f t="shared" si="8"/>
        <v>29</v>
      </c>
      <c r="F34">
        <f t="shared" si="0"/>
        <v>-1.0715120689957924</v>
      </c>
      <c r="G34">
        <f t="shared" si="9"/>
        <v>-1.4014252061849299</v>
      </c>
      <c r="V34">
        <f t="shared" si="1"/>
        <v>29</v>
      </c>
      <c r="W34">
        <f t="shared" si="1"/>
        <v>-1.0715120689957924</v>
      </c>
      <c r="X34">
        <f t="shared" si="1"/>
        <v>-1.4014252061849299</v>
      </c>
      <c r="Y34">
        <f t="shared" si="2"/>
        <v>0.32991313718913751</v>
      </c>
      <c r="Z34">
        <f t="shared" si="3"/>
        <v>1.024464433991406</v>
      </c>
      <c r="AA34">
        <f t="shared" si="4"/>
        <v>-1.6780002568762293</v>
      </c>
      <c r="AB34">
        <f t="shared" si="5"/>
        <v>2.3378265312545041</v>
      </c>
      <c r="AD34">
        <f t="shared" si="10"/>
        <v>29</v>
      </c>
      <c r="AE34">
        <f t="shared" si="11"/>
        <v>9.0761713255316874</v>
      </c>
    </row>
    <row r="35" spans="1:31" x14ac:dyDescent="0.35">
      <c r="A35">
        <f t="shared" si="6"/>
        <v>29</v>
      </c>
      <c r="B35">
        <v>-1.6033823872485062</v>
      </c>
      <c r="C35">
        <f t="shared" si="7"/>
        <v>9.0761713255316874</v>
      </c>
      <c r="E35">
        <f t="shared" si="8"/>
        <v>30</v>
      </c>
      <c r="F35">
        <f t="shared" si="0"/>
        <v>-0.23818774361894235</v>
      </c>
      <c r="G35">
        <f t="shared" si="9"/>
        <v>-0.11503770239305988</v>
      </c>
      <c r="V35">
        <f t="shared" si="1"/>
        <v>30</v>
      </c>
      <c r="W35">
        <f t="shared" si="1"/>
        <v>-0.23818774361894235</v>
      </c>
      <c r="X35">
        <f t="shared" si="1"/>
        <v>-0.11503770239305988</v>
      </c>
      <c r="Y35">
        <f t="shared" si="2"/>
        <v>-0.12315004122588247</v>
      </c>
      <c r="Z35">
        <f t="shared" si="3"/>
        <v>1.024464433991406</v>
      </c>
      <c r="AA35">
        <f t="shared" si="4"/>
        <v>-2.1310634352912494</v>
      </c>
      <c r="AB35">
        <f t="shared" si="5"/>
        <v>1.8847633528394843</v>
      </c>
      <c r="AD35">
        <f t="shared" si="10"/>
        <v>30</v>
      </c>
      <c r="AE35">
        <f t="shared" si="11"/>
        <v>9.9094956509085375</v>
      </c>
    </row>
    <row r="36" spans="1:31" x14ac:dyDescent="0.35">
      <c r="A36">
        <f t="shared" si="6"/>
        <v>30</v>
      </c>
      <c r="B36">
        <v>0.23549924558665486</v>
      </c>
      <c r="C36">
        <f t="shared" si="7"/>
        <v>9.9094956509085375</v>
      </c>
      <c r="E36">
        <f t="shared" si="8"/>
        <v>31</v>
      </c>
      <c r="F36">
        <f t="shared" si="0"/>
        <v>1.5359521764536588</v>
      </c>
      <c r="G36">
        <f t="shared" si="9"/>
        <v>1.6588838677237137</v>
      </c>
      <c r="V36">
        <f t="shared" si="1"/>
        <v>31</v>
      </c>
      <c r="W36">
        <f t="shared" si="1"/>
        <v>1.5359521764536588</v>
      </c>
      <c r="X36">
        <f t="shared" si="1"/>
        <v>1.6588838677237137</v>
      </c>
      <c r="Y36">
        <f t="shared" si="2"/>
        <v>-0.12293169127005488</v>
      </c>
      <c r="Z36">
        <f t="shared" si="3"/>
        <v>1.024464433991406</v>
      </c>
      <c r="AA36">
        <f t="shared" si="4"/>
        <v>-2.1308450853354217</v>
      </c>
      <c r="AB36">
        <f t="shared" si="5"/>
        <v>1.884981702795312</v>
      </c>
      <c r="AD36">
        <f t="shared" si="10"/>
        <v>31</v>
      </c>
      <c r="AE36">
        <f t="shared" si="11"/>
        <v>11.683635570981139</v>
      </c>
    </row>
    <row r="37" spans="1:31" x14ac:dyDescent="0.35">
      <c r="A37">
        <f t="shared" si="6"/>
        <v>31</v>
      </c>
      <c r="B37">
        <v>1.7940884644624944</v>
      </c>
      <c r="C37">
        <f t="shared" si="7"/>
        <v>11.683635570981139</v>
      </c>
      <c r="E37">
        <f t="shared" si="8"/>
        <v>32</v>
      </c>
      <c r="F37">
        <f t="shared" si="0"/>
        <v>-0.75856528548182389</v>
      </c>
      <c r="G37">
        <f t="shared" si="9"/>
        <v>-1.1052981475320218</v>
      </c>
      <c r="V37">
        <f t="shared" si="1"/>
        <v>32</v>
      </c>
      <c r="W37">
        <f t="shared" si="1"/>
        <v>-0.75856528548182389</v>
      </c>
      <c r="X37">
        <f t="shared" si="1"/>
        <v>-1.1052981475320218</v>
      </c>
      <c r="Y37">
        <f t="shared" si="2"/>
        <v>0.34673286205019793</v>
      </c>
      <c r="Z37">
        <f t="shared" si="3"/>
        <v>1.024464433991406</v>
      </c>
      <c r="AA37">
        <f t="shared" si="4"/>
        <v>-1.6611805320151689</v>
      </c>
      <c r="AB37">
        <f t="shared" si="5"/>
        <v>2.354646256115565</v>
      </c>
      <c r="AD37">
        <f t="shared" si="10"/>
        <v>32</v>
      </c>
      <c r="AE37">
        <f t="shared" si="11"/>
        <v>9.3891181090456559</v>
      </c>
    </row>
    <row r="38" spans="1:31" x14ac:dyDescent="0.35">
      <c r="A38">
        <f t="shared" si="6"/>
        <v>32</v>
      </c>
      <c r="B38">
        <v>-1.4306090977486423</v>
      </c>
      <c r="C38">
        <f t="shared" si="7"/>
        <v>9.3891181090456559</v>
      </c>
      <c r="E38">
        <f t="shared" si="8"/>
        <v>33</v>
      </c>
      <c r="F38">
        <f t="shared" si="0"/>
        <v>1.1332839584360812</v>
      </c>
      <c r="G38">
        <f t="shared" si="9"/>
        <v>1.1654270902042618</v>
      </c>
      <c r="V38">
        <f t="shared" si="1"/>
        <v>33</v>
      </c>
      <c r="W38">
        <f t="shared" si="1"/>
        <v>1.1332839584360812</v>
      </c>
      <c r="X38">
        <f t="shared" si="1"/>
        <v>1.1654270902042618</v>
      </c>
      <c r="Y38">
        <f t="shared" si="2"/>
        <v>-3.2143131768180622E-2</v>
      </c>
      <c r="Z38">
        <f t="shared" si="3"/>
        <v>1.024464433991406</v>
      </c>
      <c r="AA38">
        <f t="shared" si="4"/>
        <v>-2.0400565258335472</v>
      </c>
      <c r="AB38">
        <f t="shared" si="5"/>
        <v>1.9757702622971862</v>
      </c>
      <c r="AD38">
        <f t="shared" si="10"/>
        <v>33</v>
      </c>
      <c r="AE38">
        <f t="shared" si="11"/>
        <v>11.280967352963561</v>
      </c>
    </row>
    <row r="39" spans="1:31" x14ac:dyDescent="0.35">
      <c r="A39">
        <f t="shared" si="6"/>
        <v>33</v>
      </c>
      <c r="B39">
        <v>1.422462857081874</v>
      </c>
      <c r="C39">
        <f t="shared" si="7"/>
        <v>11.280967352963561</v>
      </c>
      <c r="E39">
        <f t="shared" si="8"/>
        <v>34</v>
      </c>
      <c r="F39">
        <f t="shared" si="0"/>
        <v>-1.0699833401901113</v>
      </c>
      <c r="G39">
        <f t="shared" si="9"/>
        <v>-1.3542955131440317</v>
      </c>
      <c r="V39">
        <f t="shared" si="1"/>
        <v>34</v>
      </c>
      <c r="W39">
        <f t="shared" si="1"/>
        <v>-1.0699833401901113</v>
      </c>
      <c r="X39">
        <f t="shared" si="1"/>
        <v>-1.3542955131440317</v>
      </c>
      <c r="Y39">
        <f t="shared" si="2"/>
        <v>0.28431217295392042</v>
      </c>
      <c r="Z39">
        <f t="shared" si="3"/>
        <v>1.024464433991406</v>
      </c>
      <c r="AA39">
        <f t="shared" si="4"/>
        <v>-1.7236012211114464</v>
      </c>
      <c r="AB39">
        <f t="shared" si="5"/>
        <v>2.2922255670192873</v>
      </c>
      <c r="AD39">
        <f t="shared" si="10"/>
        <v>34</v>
      </c>
      <c r="AE39">
        <f t="shared" si="11"/>
        <v>9.0777000543373685</v>
      </c>
    </row>
    <row r="40" spans="1:31" x14ac:dyDescent="0.35">
      <c r="A40">
        <f t="shared" si="6"/>
        <v>34</v>
      </c>
      <c r="B40">
        <v>-1.5344845213207499</v>
      </c>
      <c r="C40">
        <f t="shared" si="7"/>
        <v>9.0777000543373685</v>
      </c>
      <c r="E40">
        <f t="shared" si="8"/>
        <v>35</v>
      </c>
      <c r="F40">
        <f t="shared" si="0"/>
        <v>-0.72583131481728991</v>
      </c>
      <c r="G40">
        <f t="shared" si="9"/>
        <v>-0.5809089781142116</v>
      </c>
      <c r="V40">
        <f t="shared" si="1"/>
        <v>35</v>
      </c>
      <c r="W40">
        <f t="shared" si="1"/>
        <v>-0.72583131481728991</v>
      </c>
      <c r="X40">
        <f t="shared" si="1"/>
        <v>-0.5809089781142116</v>
      </c>
      <c r="Y40">
        <f t="shared" si="2"/>
        <v>-0.1449223367030783</v>
      </c>
      <c r="Z40">
        <f t="shared" si="3"/>
        <v>1.024464433991406</v>
      </c>
      <c r="AA40">
        <f t="shared" si="4"/>
        <v>-2.1528357307684454</v>
      </c>
      <c r="AB40">
        <f t="shared" si="5"/>
        <v>1.8629910573622885</v>
      </c>
      <c r="AD40">
        <f t="shared" si="10"/>
        <v>35</v>
      </c>
      <c r="AE40">
        <f t="shared" si="11"/>
        <v>9.4218520797101899</v>
      </c>
    </row>
    <row r="41" spans="1:31" x14ac:dyDescent="0.35">
      <c r="A41">
        <f t="shared" si="6"/>
        <v>35</v>
      </c>
      <c r="B41">
        <v>-0.23943486259011701</v>
      </c>
      <c r="C41">
        <f t="shared" si="7"/>
        <v>9.4218520797101899</v>
      </c>
      <c r="E41">
        <f t="shared" si="8"/>
        <v>36</v>
      </c>
      <c r="F41">
        <f t="shared" si="0"/>
        <v>0.62098737219874245</v>
      </c>
      <c r="G41">
        <f t="shared" si="9"/>
        <v>0.88357121210694167</v>
      </c>
      <c r="V41">
        <f t="shared" si="1"/>
        <v>36</v>
      </c>
      <c r="W41">
        <f t="shared" si="1"/>
        <v>0.62098737219874245</v>
      </c>
      <c r="X41">
        <f t="shared" si="1"/>
        <v>0.88357121210694167</v>
      </c>
      <c r="Y41">
        <f t="shared" si="2"/>
        <v>-0.26258383990819922</v>
      </c>
      <c r="Z41">
        <f t="shared" si="3"/>
        <v>1.024464433991406</v>
      </c>
      <c r="AA41">
        <f t="shared" si="4"/>
        <v>-2.2704972339735661</v>
      </c>
      <c r="AB41">
        <f t="shared" si="5"/>
        <v>1.7453295541571676</v>
      </c>
      <c r="AD41">
        <f t="shared" si="10"/>
        <v>36</v>
      </c>
      <c r="AE41">
        <f t="shared" si="11"/>
        <v>10.768670766726222</v>
      </c>
    </row>
    <row r="42" spans="1:31" x14ac:dyDescent="0.35">
      <c r="A42">
        <f t="shared" si="6"/>
        <v>36</v>
      </c>
      <c r="B42">
        <v>1.1254873384110666</v>
      </c>
      <c r="C42">
        <f t="shared" si="7"/>
        <v>10.768670766726222</v>
      </c>
      <c r="E42">
        <f t="shared" si="8"/>
        <v>37</v>
      </c>
      <c r="F42">
        <f t="shared" si="0"/>
        <v>-0.10299696830686855</v>
      </c>
      <c r="G42">
        <f t="shared" si="9"/>
        <v>-0.13965140174406065</v>
      </c>
      <c r="V42">
        <f t="shared" si="1"/>
        <v>37</v>
      </c>
      <c r="W42">
        <f t="shared" si="1"/>
        <v>-0.10299696830686855</v>
      </c>
      <c r="X42">
        <f t="shared" si="1"/>
        <v>-0.13965140174406065</v>
      </c>
      <c r="Y42">
        <f t="shared" si="2"/>
        <v>3.6654433437192102E-2</v>
      </c>
      <c r="Z42">
        <f t="shared" si="3"/>
        <v>1.024464433991406</v>
      </c>
      <c r="AA42">
        <f t="shared" si="4"/>
        <v>-1.9712589606281747</v>
      </c>
      <c r="AB42">
        <f t="shared" si="5"/>
        <v>2.0445678275025587</v>
      </c>
      <c r="AD42">
        <f t="shared" si="10"/>
        <v>37</v>
      </c>
      <c r="AE42">
        <f t="shared" si="11"/>
        <v>10.044686426220611</v>
      </c>
    </row>
    <row r="43" spans="1:31" x14ac:dyDescent="0.35">
      <c r="A43">
        <f t="shared" si="6"/>
        <v>37</v>
      </c>
      <c r="B43">
        <v>-0.26828564280553124</v>
      </c>
      <c r="C43">
        <f t="shared" si="7"/>
        <v>10.044686426220611</v>
      </c>
      <c r="E43">
        <f t="shared" si="8"/>
        <v>38</v>
      </c>
      <c r="F43">
        <f t="shared" si="0"/>
        <v>-0.6450358536553864</v>
      </c>
      <c r="G43">
        <f t="shared" si="9"/>
        <v>-0.63560181194780996</v>
      </c>
      <c r="V43">
        <f t="shared" si="1"/>
        <v>38</v>
      </c>
      <c r="W43">
        <f t="shared" si="1"/>
        <v>-0.6450358536553864</v>
      </c>
      <c r="X43">
        <f t="shared" si="1"/>
        <v>-0.63560181194780996</v>
      </c>
      <c r="Y43">
        <f t="shared" si="2"/>
        <v>-9.434041707576446E-3</v>
      </c>
      <c r="Z43">
        <f t="shared" si="3"/>
        <v>1.024464433991406</v>
      </c>
      <c r="AA43">
        <f t="shared" si="4"/>
        <v>-2.0173474357729431</v>
      </c>
      <c r="AB43">
        <f t="shared" si="5"/>
        <v>1.9984793523577904</v>
      </c>
      <c r="AD43">
        <f t="shared" si="10"/>
        <v>38</v>
      </c>
      <c r="AE43">
        <f t="shared" si="11"/>
        <v>9.5026475408720934</v>
      </c>
    </row>
    <row r="44" spans="1:31" x14ac:dyDescent="0.35">
      <c r="A44">
        <f t="shared" si="6"/>
        <v>38</v>
      </c>
      <c r="B44">
        <v>-0.5822900860434399</v>
      </c>
      <c r="C44">
        <f t="shared" si="7"/>
        <v>9.5026475408720934</v>
      </c>
      <c r="E44">
        <f t="shared" si="8"/>
        <v>39</v>
      </c>
      <c r="F44">
        <f t="shared" si="0"/>
        <v>1.8689517506824096</v>
      </c>
      <c r="G44">
        <f t="shared" si="9"/>
        <v>2.0442602219158248</v>
      </c>
      <c r="V44">
        <f t="shared" si="1"/>
        <v>39</v>
      </c>
      <c r="W44">
        <f t="shared" si="1"/>
        <v>1.8689517506824096</v>
      </c>
      <c r="X44">
        <f t="shared" si="1"/>
        <v>2.0442602219158248</v>
      </c>
      <c r="Y44">
        <f t="shared" si="2"/>
        <v>-0.1753084712334152</v>
      </c>
      <c r="Z44">
        <f t="shared" si="3"/>
        <v>1.024464433991406</v>
      </c>
      <c r="AA44">
        <f t="shared" si="4"/>
        <v>-2.183221865298782</v>
      </c>
      <c r="AB44">
        <f t="shared" si="5"/>
        <v>1.8326049228319516</v>
      </c>
      <c r="AD44">
        <f t="shared" si="10"/>
        <v>39</v>
      </c>
      <c r="AE44">
        <f t="shared" si="11"/>
        <v>12.016635145209889</v>
      </c>
    </row>
    <row r="45" spans="1:31" x14ac:dyDescent="0.35">
      <c r="A45">
        <f t="shared" si="6"/>
        <v>39</v>
      </c>
      <c r="B45">
        <v>2.2483238493907369</v>
      </c>
      <c r="C45">
        <f t="shared" si="7"/>
        <v>12.016635145209889</v>
      </c>
      <c r="E45">
        <f t="shared" si="8"/>
        <v>40</v>
      </c>
      <c r="F45">
        <f t="shared" si="0"/>
        <v>-0.54010097006392499</v>
      </c>
      <c r="G45">
        <f t="shared" si="9"/>
        <v>-0.94949606794985542</v>
      </c>
      <c r="V45">
        <f t="shared" si="1"/>
        <v>40</v>
      </c>
      <c r="W45">
        <f t="shared" si="1"/>
        <v>-0.54010097006392499</v>
      </c>
      <c r="X45">
        <f t="shared" si="1"/>
        <v>-0.94949606794985542</v>
      </c>
      <c r="Y45">
        <f t="shared" si="2"/>
        <v>0.40939509788593043</v>
      </c>
      <c r="Z45">
        <f t="shared" si="3"/>
        <v>1.024464433991406</v>
      </c>
      <c r="AA45">
        <f t="shared" si="4"/>
        <v>-1.5985182961794364</v>
      </c>
      <c r="AB45">
        <f t="shared" si="5"/>
        <v>2.4173084919512973</v>
      </c>
      <c r="AD45">
        <f t="shared" si="10"/>
        <v>40</v>
      </c>
      <c r="AE45">
        <f t="shared" si="11"/>
        <v>9.6075824244635548</v>
      </c>
    </row>
    <row r="46" spans="1:31" x14ac:dyDescent="0.35">
      <c r="A46">
        <f t="shared" si="6"/>
        <v>40</v>
      </c>
      <c r="B46">
        <v>-1.3543974073052196</v>
      </c>
      <c r="C46">
        <f t="shared" si="7"/>
        <v>9.6075824244635548</v>
      </c>
      <c r="E46">
        <f t="shared" si="8"/>
        <v>41</v>
      </c>
      <c r="F46">
        <f t="shared" si="0"/>
        <v>0.33111531208253986</v>
      </c>
      <c r="G46">
        <f t="shared" si="9"/>
        <v>0.27496366461298349</v>
      </c>
      <c r="V46">
        <f t="shared" si="1"/>
        <v>41</v>
      </c>
      <c r="W46">
        <f t="shared" si="1"/>
        <v>0.33111531208253986</v>
      </c>
      <c r="X46">
        <f t="shared" si="1"/>
        <v>0.27496366461298349</v>
      </c>
      <c r="Y46">
        <f t="shared" si="2"/>
        <v>5.6151647469556365E-2</v>
      </c>
      <c r="Z46">
        <f t="shared" si="3"/>
        <v>1.024464433991406</v>
      </c>
      <c r="AA46">
        <f t="shared" si="4"/>
        <v>-1.9517617465958104</v>
      </c>
      <c r="AB46">
        <f t="shared" si="5"/>
        <v>2.0640650415349233</v>
      </c>
      <c r="AD46">
        <f t="shared" si="10"/>
        <v>41</v>
      </c>
      <c r="AE46">
        <f t="shared" si="11"/>
        <v>10.47879870661002</v>
      </c>
    </row>
    <row r="47" spans="1:31" x14ac:dyDescent="0.35">
      <c r="A47">
        <f t="shared" si="6"/>
        <v>41</v>
      </c>
      <c r="B47">
        <v>0.48261152802448637</v>
      </c>
      <c r="C47">
        <f t="shared" si="7"/>
        <v>10.47879870661002</v>
      </c>
      <c r="E47">
        <f t="shared" si="8"/>
        <v>42</v>
      </c>
      <c r="F47">
        <f t="shared" si="0"/>
        <v>-1.653739840934243E-2</v>
      </c>
      <c r="G47">
        <f t="shared" si="9"/>
        <v>-0.13148104701432387</v>
      </c>
      <c r="V47">
        <f t="shared" si="1"/>
        <v>42</v>
      </c>
      <c r="W47">
        <f t="shared" si="1"/>
        <v>-1.653739840934243E-2</v>
      </c>
      <c r="X47">
        <f t="shared" si="1"/>
        <v>-0.13148104701432387</v>
      </c>
      <c r="Y47">
        <f t="shared" si="2"/>
        <v>0.11494364860498144</v>
      </c>
      <c r="Z47">
        <f t="shared" si="3"/>
        <v>1.024464433991406</v>
      </c>
      <c r="AA47">
        <f t="shared" si="4"/>
        <v>-1.8929697454603853</v>
      </c>
      <c r="AB47">
        <f t="shared" si="5"/>
        <v>2.1228570426703484</v>
      </c>
      <c r="AD47">
        <f t="shared" si="10"/>
        <v>42</v>
      </c>
      <c r="AE47">
        <f t="shared" si="11"/>
        <v>10.131145996118137</v>
      </c>
    </row>
    <row r="48" spans="1:31" x14ac:dyDescent="0.35">
      <c r="A48">
        <f t="shared" si="6"/>
        <v>42</v>
      </c>
      <c r="B48">
        <v>-0.10749079290397744</v>
      </c>
      <c r="C48">
        <f t="shared" si="7"/>
        <v>10.131145996118137</v>
      </c>
      <c r="E48">
        <f t="shared" si="8"/>
        <v>43</v>
      </c>
      <c r="F48">
        <f t="shared" si="0"/>
        <v>-0.83743040143353475</v>
      </c>
      <c r="G48">
        <f t="shared" si="9"/>
        <v>-0.88895347963859761</v>
      </c>
      <c r="V48">
        <f t="shared" si="1"/>
        <v>43</v>
      </c>
      <c r="W48">
        <f t="shared" si="1"/>
        <v>-0.83743040143353475</v>
      </c>
      <c r="X48">
        <f t="shared" si="1"/>
        <v>-0.88895347963859761</v>
      </c>
      <c r="Y48">
        <f t="shared" si="2"/>
        <v>5.1523078205062856E-2</v>
      </c>
      <c r="Z48">
        <f t="shared" si="3"/>
        <v>1.024464433991406</v>
      </c>
      <c r="AA48">
        <f t="shared" si="4"/>
        <v>-1.956390315860304</v>
      </c>
      <c r="AB48">
        <f t="shared" si="5"/>
        <v>2.0594364722704297</v>
      </c>
      <c r="AD48">
        <f t="shared" si="10"/>
        <v>43</v>
      </c>
      <c r="AE48">
        <f t="shared" si="11"/>
        <v>9.3102529930939451</v>
      </c>
    </row>
    <row r="49" spans="1:31" x14ac:dyDescent="0.35">
      <c r="A49">
        <f t="shared" si="6"/>
        <v>43</v>
      </c>
      <c r="B49">
        <v>-0.80304736276954691</v>
      </c>
      <c r="C49">
        <f t="shared" si="7"/>
        <v>9.3102529930939451</v>
      </c>
      <c r="E49">
        <f t="shared" si="8"/>
        <v>44</v>
      </c>
      <c r="F49">
        <f t="shared" si="0"/>
        <v>-0.1944459375475649</v>
      </c>
      <c r="G49">
        <f t="shared" si="9"/>
        <v>2.1382584579422992E-3</v>
      </c>
      <c r="V49">
        <f t="shared" si="1"/>
        <v>44</v>
      </c>
      <c r="W49">
        <f t="shared" si="1"/>
        <v>-0.1944459375475649</v>
      </c>
      <c r="X49">
        <f t="shared" si="1"/>
        <v>2.1382584579422992E-3</v>
      </c>
      <c r="Y49">
        <f t="shared" si="2"/>
        <v>-0.19658419600550719</v>
      </c>
      <c r="Z49">
        <f t="shared" si="3"/>
        <v>1.024464433991406</v>
      </c>
      <c r="AA49">
        <f t="shared" si="4"/>
        <v>-2.2044975900708739</v>
      </c>
      <c r="AB49">
        <f t="shared" si="5"/>
        <v>1.8113291980598596</v>
      </c>
      <c r="AD49">
        <f t="shared" si="10"/>
        <v>44</v>
      </c>
      <c r="AE49">
        <f t="shared" si="11"/>
        <v>9.9532374569799149</v>
      </c>
    </row>
    <row r="50" spans="1:31" x14ac:dyDescent="0.35">
      <c r="A50">
        <f t="shared" si="6"/>
        <v>44</v>
      </c>
      <c r="B50">
        <v>0.2754508892602448</v>
      </c>
      <c r="C50">
        <f t="shared" si="7"/>
        <v>9.9532374569799149</v>
      </c>
      <c r="E50">
        <f t="shared" si="8"/>
        <v>45</v>
      </c>
      <c r="F50">
        <f t="shared" si="0"/>
        <v>-0.21560042049791939</v>
      </c>
      <c r="G50">
        <f t="shared" si="9"/>
        <v>-6.8532907659317813E-2</v>
      </c>
      <c r="V50">
        <f t="shared" si="1"/>
        <v>45</v>
      </c>
      <c r="W50">
        <f t="shared" si="1"/>
        <v>-0.21560042049791939</v>
      </c>
      <c r="X50">
        <f t="shared" si="1"/>
        <v>-6.8532907659317813E-2</v>
      </c>
      <c r="Y50">
        <f t="shared" si="2"/>
        <v>-0.14706751283860159</v>
      </c>
      <c r="Z50">
        <f t="shared" si="3"/>
        <v>1.024464433991406</v>
      </c>
      <c r="AA50">
        <f t="shared" si="4"/>
        <v>-2.1549809069039685</v>
      </c>
      <c r="AB50">
        <f t="shared" si="5"/>
        <v>1.8608458812267652</v>
      </c>
      <c r="AD50">
        <f t="shared" si="10"/>
        <v>45</v>
      </c>
      <c r="AE50">
        <f t="shared" si="11"/>
        <v>9.9320829740295604</v>
      </c>
    </row>
    <row r="51" spans="1:31" x14ac:dyDescent="0.35">
      <c r="A51">
        <f t="shared" si="6"/>
        <v>45</v>
      </c>
      <c r="B51">
        <v>1.9906931995671073E-2</v>
      </c>
      <c r="C51">
        <f t="shared" si="7"/>
        <v>9.9320829740295604</v>
      </c>
      <c r="E51">
        <f t="shared" si="8"/>
        <v>46</v>
      </c>
      <c r="F51">
        <f t="shared" si="0"/>
        <v>1.4874185849611354</v>
      </c>
      <c r="G51">
        <f t="shared" si="9"/>
        <v>1.6160038016633307</v>
      </c>
      <c r="V51">
        <f t="shared" si="1"/>
        <v>46</v>
      </c>
      <c r="W51">
        <f t="shared" si="1"/>
        <v>1.4874185849611354</v>
      </c>
      <c r="X51">
        <f t="shared" si="1"/>
        <v>1.6160038016633307</v>
      </c>
      <c r="Y51">
        <f t="shared" si="2"/>
        <v>-0.12858521670219525</v>
      </c>
      <c r="Z51">
        <f t="shared" si="3"/>
        <v>1.024464433991406</v>
      </c>
      <c r="AA51">
        <f t="shared" si="4"/>
        <v>-2.1364986107675623</v>
      </c>
      <c r="AB51">
        <f t="shared" si="5"/>
        <v>1.8793281773631716</v>
      </c>
      <c r="AD51">
        <f t="shared" si="10"/>
        <v>46</v>
      </c>
      <c r="AE51">
        <f t="shared" si="11"/>
        <v>11.635101979488615</v>
      </c>
    </row>
    <row r="52" spans="1:31" x14ac:dyDescent="0.35">
      <c r="A52">
        <f t="shared" si="6"/>
        <v>46</v>
      </c>
      <c r="B52">
        <v>1.686625284067059</v>
      </c>
      <c r="C52">
        <f t="shared" si="7"/>
        <v>11.635101979488615</v>
      </c>
      <c r="E52">
        <f t="shared" si="8"/>
        <v>47</v>
      </c>
      <c r="F52">
        <f t="shared" si="0"/>
        <v>0.28055942787071153</v>
      </c>
      <c r="G52">
        <f t="shared" si="9"/>
        <v>-5.057868509048824E-2</v>
      </c>
      <c r="V52">
        <f t="shared" si="1"/>
        <v>47</v>
      </c>
      <c r="W52">
        <f t="shared" si="1"/>
        <v>0.28055942787071153</v>
      </c>
      <c r="X52">
        <f t="shared" si="1"/>
        <v>-5.057868509048824E-2</v>
      </c>
      <c r="Y52">
        <f t="shared" si="2"/>
        <v>0.33113811296119977</v>
      </c>
      <c r="Z52">
        <f t="shared" si="3"/>
        <v>1.024464433991406</v>
      </c>
      <c r="AA52">
        <f t="shared" si="4"/>
        <v>-1.6767752811041672</v>
      </c>
      <c r="AB52">
        <f t="shared" si="5"/>
        <v>2.3390515070265665</v>
      </c>
      <c r="AD52">
        <f t="shared" si="10"/>
        <v>47</v>
      </c>
      <c r="AE52">
        <f t="shared" si="11"/>
        <v>10.428242822398191</v>
      </c>
    </row>
    <row r="53" spans="1:31" x14ac:dyDescent="0.35">
      <c r="A53">
        <f t="shared" si="6"/>
        <v>47</v>
      </c>
      <c r="B53">
        <v>-0.37900350643042602</v>
      </c>
      <c r="C53">
        <f t="shared" si="7"/>
        <v>10.428242822398191</v>
      </c>
      <c r="E53">
        <f t="shared" si="8"/>
        <v>48</v>
      </c>
      <c r="F53">
        <f t="shared" si="0"/>
        <v>-0.45345270877771959</v>
      </c>
      <c r="G53">
        <f t="shared" si="9"/>
        <v>-0.68874869167769104</v>
      </c>
      <c r="V53">
        <f t="shared" si="1"/>
        <v>48</v>
      </c>
      <c r="W53">
        <f t="shared" si="1"/>
        <v>-0.45345270877771959</v>
      </c>
      <c r="X53">
        <f t="shared" si="1"/>
        <v>-0.68874869167769104</v>
      </c>
      <c r="Y53">
        <f t="shared" si="2"/>
        <v>0.23529598289997145</v>
      </c>
      <c r="Z53">
        <f t="shared" si="3"/>
        <v>1.024464433991406</v>
      </c>
      <c r="AA53">
        <f t="shared" si="4"/>
        <v>-1.7726174111653954</v>
      </c>
      <c r="AB53">
        <f t="shared" si="5"/>
        <v>2.2432093769653383</v>
      </c>
      <c r="AD53">
        <f t="shared" si="10"/>
        <v>48</v>
      </c>
      <c r="AE53">
        <f t="shared" si="11"/>
        <v>9.6942306857497602</v>
      </c>
    </row>
    <row r="54" spans="1:31" x14ac:dyDescent="0.35">
      <c r="A54">
        <f t="shared" si="6"/>
        <v>48</v>
      </c>
      <c r="B54">
        <v>-0.68133999121505795</v>
      </c>
      <c r="C54">
        <f t="shared" si="7"/>
        <v>9.6942306857497602</v>
      </c>
      <c r="E54">
        <f t="shared" si="8"/>
        <v>49</v>
      </c>
      <c r="F54">
        <f t="shared" si="0"/>
        <v>2.1353357849278609E-2</v>
      </c>
      <c r="G54">
        <f t="shared" si="9"/>
        <v>2.6937473152012392E-2</v>
      </c>
      <c r="V54">
        <f t="shared" si="1"/>
        <v>49</v>
      </c>
      <c r="W54">
        <f t="shared" si="1"/>
        <v>2.1353357849278609E-2</v>
      </c>
      <c r="X54">
        <f t="shared" si="1"/>
        <v>2.6937473152012392E-2</v>
      </c>
      <c r="Y54">
        <f t="shared" si="2"/>
        <v>-5.5841153027337831E-3</v>
      </c>
      <c r="Z54">
        <f t="shared" si="3"/>
        <v>1.024464433991406</v>
      </c>
      <c r="AA54">
        <f t="shared" si="4"/>
        <v>-2.0134975093681007</v>
      </c>
      <c r="AB54">
        <f t="shared" si="5"/>
        <v>2.002329278762633</v>
      </c>
      <c r="AD54">
        <f t="shared" si="10"/>
        <v>49</v>
      </c>
      <c r="AE54">
        <f t="shared" si="11"/>
        <v>10.169036752376758</v>
      </c>
    </row>
    <row r="55" spans="1:31" x14ac:dyDescent="0.35">
      <c r="A55">
        <f t="shared" si="6"/>
        <v>49</v>
      </c>
      <c r="B55">
        <v>0.24680727410891506</v>
      </c>
      <c r="C55">
        <f t="shared" si="7"/>
        <v>10.169036752376758</v>
      </c>
      <c r="E55">
        <f t="shared" si="8"/>
        <v>50</v>
      </c>
      <c r="F55">
        <f t="shared" si="0"/>
        <v>0.33897231806253458</v>
      </c>
      <c r="G55">
        <f t="shared" si="9"/>
        <v>0.3360364603312716</v>
      </c>
      <c r="V55">
        <f t="shared" si="1"/>
        <v>50</v>
      </c>
      <c r="W55">
        <f t="shared" si="1"/>
        <v>0.33897231806253458</v>
      </c>
      <c r="X55">
        <f t="shared" si="1"/>
        <v>0.3360364603312716</v>
      </c>
      <c r="Y55">
        <f t="shared" si="2"/>
        <v>2.9358577312629808E-3</v>
      </c>
      <c r="Z55">
        <f t="shared" si="3"/>
        <v>1.024464433991406</v>
      </c>
      <c r="AA55">
        <f t="shared" si="4"/>
        <v>-2.004977536334104</v>
      </c>
      <c r="AB55">
        <f t="shared" si="5"/>
        <v>2.0108492517966297</v>
      </c>
      <c r="AD55">
        <f t="shared" si="10"/>
        <v>50</v>
      </c>
      <c r="AE55">
        <f t="shared" si="11"/>
        <v>10.486655712590014</v>
      </c>
    </row>
    <row r="56" spans="1:31" x14ac:dyDescent="0.35">
      <c r="A56">
        <f t="shared" si="6"/>
        <v>50</v>
      </c>
      <c r="B56">
        <v>0.4176914407480673</v>
      </c>
      <c r="C56">
        <f t="shared" si="7"/>
        <v>10.486655712590014</v>
      </c>
      <c r="E56">
        <f t="shared" si="8"/>
        <v>51</v>
      </c>
      <c r="F56">
        <f t="shared" si="0"/>
        <v>0.50846624552533726</v>
      </c>
      <c r="G56">
        <f t="shared" si="9"/>
        <v>0.41732328094815996</v>
      </c>
      <c r="V56">
        <f t="shared" si="1"/>
        <v>51</v>
      </c>
      <c r="W56">
        <f t="shared" si="1"/>
        <v>0.50846624552533726</v>
      </c>
      <c r="X56">
        <f t="shared" si="1"/>
        <v>0.41732328094815996</v>
      </c>
      <c r="Y56">
        <f t="shared" si="2"/>
        <v>9.1142964577177299E-2</v>
      </c>
      <c r="Z56">
        <f t="shared" si="3"/>
        <v>1.024464433991406</v>
      </c>
      <c r="AA56">
        <f t="shared" si="4"/>
        <v>-1.9167704294881895</v>
      </c>
      <c r="AB56">
        <f t="shared" si="5"/>
        <v>2.0990563586425441</v>
      </c>
      <c r="AD56">
        <f t="shared" si="10"/>
        <v>51</v>
      </c>
      <c r="AE56">
        <f t="shared" si="11"/>
        <v>10.656149640052817</v>
      </c>
    </row>
    <row r="57" spans="1:31" x14ac:dyDescent="0.35">
      <c r="A57">
        <f t="shared" si="6"/>
        <v>51</v>
      </c>
      <c r="B57">
        <v>0.39902892938942136</v>
      </c>
      <c r="C57">
        <f t="shared" si="7"/>
        <v>10.656149640052817</v>
      </c>
      <c r="E57">
        <f t="shared" si="8"/>
        <v>52</v>
      </c>
      <c r="F57">
        <f t="shared" si="0"/>
        <v>-1.8365827911468458E-2</v>
      </c>
      <c r="G57">
        <f t="shared" si="9"/>
        <v>-0.19726578515041518</v>
      </c>
      <c r="V57">
        <f t="shared" si="1"/>
        <v>52</v>
      </c>
      <c r="W57">
        <f t="shared" si="1"/>
        <v>-1.8365827911468458E-2</v>
      </c>
      <c r="X57">
        <f t="shared" si="1"/>
        <v>-0.19726578515041518</v>
      </c>
      <c r="Y57">
        <f t="shared" si="2"/>
        <v>0.17889995723894672</v>
      </c>
      <c r="Z57">
        <f t="shared" si="3"/>
        <v>1.024464433991406</v>
      </c>
      <c r="AA57">
        <f t="shared" si="4"/>
        <v>-1.8290134368264201</v>
      </c>
      <c r="AB57">
        <f t="shared" si="5"/>
        <v>2.1868133513043135</v>
      </c>
      <c r="AD57">
        <f t="shared" si="10"/>
        <v>52</v>
      </c>
      <c r="AE57">
        <f t="shared" si="11"/>
        <v>10.129317566616011</v>
      </c>
    </row>
    <row r="58" spans="1:31" x14ac:dyDescent="0.35">
      <c r="A58">
        <f t="shared" si="6"/>
        <v>52</v>
      </c>
      <c r="B58">
        <v>-0.25018139554307461</v>
      </c>
      <c r="C58">
        <f t="shared" si="7"/>
        <v>10.129317566616011</v>
      </c>
      <c r="E58">
        <f t="shared" si="8"/>
        <v>53</v>
      </c>
      <c r="F58">
        <f t="shared" si="0"/>
        <v>-1.1813776421092737</v>
      </c>
      <c r="G58">
        <f t="shared" si="9"/>
        <v>-1.2635203624127005</v>
      </c>
      <c r="V58">
        <f t="shared" si="1"/>
        <v>53</v>
      </c>
      <c r="W58">
        <f t="shared" si="1"/>
        <v>-1.1813776421092737</v>
      </c>
      <c r="X58">
        <f t="shared" si="1"/>
        <v>-1.2635203624127005</v>
      </c>
      <c r="Y58">
        <f t="shared" si="2"/>
        <v>8.2142720303426842E-2</v>
      </c>
      <c r="Z58">
        <f t="shared" si="3"/>
        <v>1.024464433991406</v>
      </c>
      <c r="AA58">
        <f t="shared" si="4"/>
        <v>-1.92577067376194</v>
      </c>
      <c r="AB58">
        <f t="shared" si="5"/>
        <v>2.0900561143687937</v>
      </c>
      <c r="AD58">
        <f t="shared" si="10"/>
        <v>53</v>
      </c>
      <c r="AE58">
        <f t="shared" si="11"/>
        <v>8.9663057524182062</v>
      </c>
    </row>
    <row r="59" spans="1:31" x14ac:dyDescent="0.35">
      <c r="A59">
        <f t="shared" si="6"/>
        <v>53</v>
      </c>
      <c r="B59">
        <v>-1.1742528233216154</v>
      </c>
      <c r="C59">
        <f t="shared" si="7"/>
        <v>8.9663057524182062</v>
      </c>
      <c r="E59">
        <f t="shared" si="8"/>
        <v>54</v>
      </c>
      <c r="F59">
        <f t="shared" si="0"/>
        <v>-2.0409319555349974</v>
      </c>
      <c r="G59">
        <f t="shared" si="9"/>
        <v>-1.76820697887206</v>
      </c>
      <c r="V59">
        <f t="shared" si="1"/>
        <v>54</v>
      </c>
      <c r="W59">
        <f t="shared" si="1"/>
        <v>-2.0409319555349974</v>
      </c>
      <c r="X59">
        <f t="shared" si="1"/>
        <v>-1.76820697887206</v>
      </c>
      <c r="Y59">
        <f t="shared" si="2"/>
        <v>-0.27272497666293738</v>
      </c>
      <c r="Z59">
        <f t="shared" si="3"/>
        <v>1.024464433991406</v>
      </c>
      <c r="AA59">
        <f t="shared" si="4"/>
        <v>-2.2806383707283042</v>
      </c>
      <c r="AB59">
        <f t="shared" si="5"/>
        <v>1.7351884174024295</v>
      </c>
      <c r="AD59">
        <f t="shared" si="10"/>
        <v>54</v>
      </c>
      <c r="AE59">
        <f t="shared" si="11"/>
        <v>8.1067514389924824</v>
      </c>
    </row>
    <row r="60" spans="1:31" x14ac:dyDescent="0.35">
      <c r="A60">
        <f t="shared" si="6"/>
        <v>54</v>
      </c>
      <c r="B60">
        <v>-1.4045131523645842</v>
      </c>
      <c r="C60">
        <f t="shared" si="7"/>
        <v>8.1067514389924824</v>
      </c>
      <c r="E60">
        <f t="shared" si="8"/>
        <v>55</v>
      </c>
      <c r="F60">
        <f t="shared" si="0"/>
        <v>-1.4737846366759761</v>
      </c>
      <c r="G60">
        <f t="shared" si="9"/>
        <v>-0.80098186449163356</v>
      </c>
      <c r="V60">
        <f t="shared" si="1"/>
        <v>55</v>
      </c>
      <c r="W60">
        <f t="shared" si="1"/>
        <v>-1.4737846366759761</v>
      </c>
      <c r="X60">
        <f t="shared" si="1"/>
        <v>-0.80098186449163356</v>
      </c>
      <c r="Y60">
        <f t="shared" si="2"/>
        <v>-0.67280277218434259</v>
      </c>
      <c r="Z60">
        <f t="shared" si="3"/>
        <v>1.024464433991406</v>
      </c>
      <c r="AA60">
        <f t="shared" si="4"/>
        <v>-2.6807161662497094</v>
      </c>
      <c r="AB60">
        <f t="shared" si="5"/>
        <v>1.3351106218810243</v>
      </c>
      <c r="AD60">
        <f t="shared" si="10"/>
        <v>55</v>
      </c>
      <c r="AE60">
        <f t="shared" si="11"/>
        <v>8.6738987578515037</v>
      </c>
    </row>
    <row r="61" spans="1:31" x14ac:dyDescent="0.35">
      <c r="A61">
        <f t="shared" si="6"/>
        <v>55</v>
      </c>
      <c r="B61">
        <v>-0.28172987991615117</v>
      </c>
      <c r="C61">
        <f t="shared" si="7"/>
        <v>8.6738987578515037</v>
      </c>
      <c r="E61">
        <f t="shared" si="8"/>
        <v>56</v>
      </c>
      <c r="F61">
        <f t="shared" si="0"/>
        <v>-1.4078212707682152</v>
      </c>
      <c r="G61">
        <f t="shared" si="9"/>
        <v>-0.69055639833431148</v>
      </c>
      <c r="V61">
        <f t="shared" si="1"/>
        <v>56</v>
      </c>
      <c r="W61">
        <f t="shared" si="1"/>
        <v>-1.4078212707682152</v>
      </c>
      <c r="X61">
        <f t="shared" si="1"/>
        <v>-0.69055639833431148</v>
      </c>
      <c r="Y61">
        <f t="shared" si="2"/>
        <v>-0.71726487243390369</v>
      </c>
      <c r="Z61">
        <f t="shared" si="3"/>
        <v>1.024464433991406</v>
      </c>
      <c r="AA61">
        <f t="shared" si="4"/>
        <v>-2.7251782664992703</v>
      </c>
      <c r="AB61">
        <f t="shared" si="5"/>
        <v>1.2906485216314632</v>
      </c>
      <c r="AD61">
        <f t="shared" si="10"/>
        <v>56</v>
      </c>
      <c r="AE61">
        <f t="shared" si="11"/>
        <v>8.7398621237592646</v>
      </c>
    </row>
    <row r="62" spans="1:31" x14ac:dyDescent="0.35">
      <c r="A62">
        <f t="shared" si="6"/>
        <v>56</v>
      </c>
      <c r="B62">
        <v>-0.38821298272001864</v>
      </c>
      <c r="C62">
        <f t="shared" si="7"/>
        <v>8.7398621237592646</v>
      </c>
      <c r="E62">
        <f t="shared" si="8"/>
        <v>57</v>
      </c>
      <c r="F62">
        <f t="shared" si="0"/>
        <v>-1.3837072969994217</v>
      </c>
      <c r="G62">
        <f t="shared" si="9"/>
        <v>-0.66227778484864563</v>
      </c>
      <c r="V62">
        <f t="shared" si="1"/>
        <v>57</v>
      </c>
      <c r="W62">
        <f t="shared" si="1"/>
        <v>-1.3837072969994217</v>
      </c>
      <c r="X62">
        <f t="shared" si="1"/>
        <v>-0.66227778484864563</v>
      </c>
      <c r="Y62">
        <f t="shared" si="2"/>
        <v>-0.72142951215077611</v>
      </c>
      <c r="Z62">
        <f t="shared" si="3"/>
        <v>1.024464433991406</v>
      </c>
      <c r="AA62">
        <f t="shared" si="4"/>
        <v>-2.7293429062161429</v>
      </c>
      <c r="AB62">
        <f t="shared" si="5"/>
        <v>1.2864838819145907</v>
      </c>
      <c r="AD62">
        <f t="shared" si="10"/>
        <v>57</v>
      </c>
      <c r="AE62">
        <f t="shared" si="11"/>
        <v>8.7639760975280581</v>
      </c>
    </row>
    <row r="63" spans="1:31" x14ac:dyDescent="0.35">
      <c r="A63">
        <f t="shared" si="6"/>
        <v>57</v>
      </c>
      <c r="B63">
        <v>-0.43156998564742921</v>
      </c>
      <c r="C63">
        <f t="shared" si="7"/>
        <v>8.7639760975280581</v>
      </c>
      <c r="E63">
        <f t="shared" si="8"/>
        <v>58</v>
      </c>
      <c r="F63">
        <f t="shared" si="0"/>
        <v>0.45994887572342869</v>
      </c>
      <c r="G63">
        <f t="shared" si="9"/>
        <v>1.1770215561319097</v>
      </c>
      <c r="V63">
        <f t="shared" si="1"/>
        <v>58</v>
      </c>
      <c r="W63">
        <f t="shared" si="1"/>
        <v>0.45994887572342869</v>
      </c>
      <c r="X63">
        <f t="shared" si="1"/>
        <v>1.1770215561319097</v>
      </c>
      <c r="Y63">
        <f t="shared" si="2"/>
        <v>-0.71707268040848104</v>
      </c>
      <c r="Z63">
        <f t="shared" si="3"/>
        <v>1.024464433991406</v>
      </c>
      <c r="AA63">
        <f t="shared" si="4"/>
        <v>-2.7249860744738479</v>
      </c>
      <c r="AB63">
        <f t="shared" si="5"/>
        <v>1.2908407136568858</v>
      </c>
      <c r="AD63">
        <f t="shared" si="10"/>
        <v>58</v>
      </c>
      <c r="AE63">
        <f t="shared" si="11"/>
        <v>10.607632270250908</v>
      </c>
    </row>
    <row r="64" spans="1:31" x14ac:dyDescent="0.35">
      <c r="A64">
        <f t="shared" si="6"/>
        <v>58</v>
      </c>
      <c r="B64">
        <v>1.386535004851783</v>
      </c>
      <c r="C64">
        <f t="shared" si="7"/>
        <v>10.607632270250908</v>
      </c>
      <c r="E64">
        <f t="shared" si="8"/>
        <v>59</v>
      </c>
      <c r="F64">
        <f t="shared" si="0"/>
        <v>-1.3013990284156893</v>
      </c>
      <c r="G64">
        <f t="shared" si="9"/>
        <v>-1.0744022889131566</v>
      </c>
      <c r="V64">
        <f t="shared" si="1"/>
        <v>59</v>
      </c>
      <c r="W64">
        <f t="shared" si="1"/>
        <v>-1.3013990284156893</v>
      </c>
      <c r="X64">
        <f t="shared" si="1"/>
        <v>-1.0744022889131566</v>
      </c>
      <c r="Y64">
        <f t="shared" si="2"/>
        <v>-0.22699673950253274</v>
      </c>
      <c r="Z64">
        <f t="shared" si="3"/>
        <v>1.024464433991406</v>
      </c>
      <c r="AA64">
        <f t="shared" si="4"/>
        <v>-2.2349101335678996</v>
      </c>
      <c r="AB64">
        <f t="shared" si="5"/>
        <v>1.7809166545628341</v>
      </c>
      <c r="AD64">
        <f t="shared" si="10"/>
        <v>59</v>
      </c>
      <c r="AE64">
        <f t="shared" si="11"/>
        <v>8.8462843661117905</v>
      </c>
    </row>
    <row r="65" spans="1:31" x14ac:dyDescent="0.35">
      <c r="A65">
        <f t="shared" si="6"/>
        <v>59</v>
      </c>
      <c r="B65">
        <v>-1.3017512220934879</v>
      </c>
      <c r="C65">
        <f t="shared" si="7"/>
        <v>8.8462843661117905</v>
      </c>
      <c r="E65">
        <f t="shared" si="8"/>
        <v>60</v>
      </c>
      <c r="F65">
        <f t="shared" si="0"/>
        <v>-1.9502529224486658</v>
      </c>
      <c r="G65">
        <f t="shared" si="9"/>
        <v>-1.4954197733809296</v>
      </c>
      <c r="V65">
        <f t="shared" si="1"/>
        <v>60</v>
      </c>
      <c r="W65">
        <f t="shared" si="1"/>
        <v>-1.9502529224486658</v>
      </c>
      <c r="X65">
        <f t="shared" si="1"/>
        <v>-1.4954197733809296</v>
      </c>
      <c r="Y65">
        <f t="shared" si="2"/>
        <v>-0.4548331490677362</v>
      </c>
      <c r="Z65">
        <f t="shared" si="3"/>
        <v>1.024464433991406</v>
      </c>
      <c r="AA65">
        <f t="shared" si="4"/>
        <v>-2.462746543133103</v>
      </c>
      <c r="AB65">
        <f t="shared" si="5"/>
        <v>1.5530802449976306</v>
      </c>
      <c r="AD65">
        <f t="shared" si="10"/>
        <v>60</v>
      </c>
      <c r="AE65">
        <f t="shared" si="11"/>
        <v>8.197430472078814</v>
      </c>
    </row>
    <row r="66" spans="1:31" x14ac:dyDescent="0.35">
      <c r="A66">
        <f t="shared" si="6"/>
        <v>60</v>
      </c>
      <c r="B66">
        <v>-1.2553188286181356</v>
      </c>
      <c r="C66">
        <f t="shared" si="7"/>
        <v>8.197430472078814</v>
      </c>
      <c r="E66">
        <f t="shared" si="8"/>
        <v>61</v>
      </c>
      <c r="F66">
        <f t="shared" si="0"/>
        <v>-0.44721558373408143</v>
      </c>
      <c r="G66">
        <f t="shared" si="9"/>
        <v>0.29015114125747365</v>
      </c>
      <c r="V66">
        <f t="shared" si="1"/>
        <v>61</v>
      </c>
      <c r="W66">
        <f t="shared" si="1"/>
        <v>-0.44721558373408143</v>
      </c>
      <c r="X66">
        <f t="shared" si="1"/>
        <v>0.29015114125747365</v>
      </c>
      <c r="Y66">
        <f t="shared" si="2"/>
        <v>-0.73736672499155509</v>
      </c>
      <c r="Z66">
        <f t="shared" si="3"/>
        <v>1.024464433991406</v>
      </c>
      <c r="AA66">
        <f t="shared" si="4"/>
        <v>-2.7452801190569218</v>
      </c>
      <c r="AB66">
        <f t="shared" si="5"/>
        <v>1.2705466690738119</v>
      </c>
      <c r="AD66">
        <f t="shared" si="10"/>
        <v>61</v>
      </c>
      <c r="AE66">
        <f t="shared" si="11"/>
        <v>9.7004678107933984</v>
      </c>
    </row>
    <row r="67" spans="1:31" x14ac:dyDescent="0.35">
      <c r="A67">
        <f t="shared" si="6"/>
        <v>61</v>
      </c>
      <c r="B67">
        <v>0.71120271461460161</v>
      </c>
      <c r="C67">
        <f t="shared" si="7"/>
        <v>9.7004678107933984</v>
      </c>
      <c r="E67">
        <f t="shared" si="8"/>
        <v>62</v>
      </c>
      <c r="F67">
        <f t="shared" si="0"/>
        <v>-0.64887493150123454</v>
      </c>
      <c r="G67">
        <f t="shared" si="9"/>
        <v>-0.17191112877030451</v>
      </c>
      <c r="V67">
        <f t="shared" si="1"/>
        <v>62</v>
      </c>
      <c r="W67">
        <f t="shared" si="1"/>
        <v>-0.64887493150123454</v>
      </c>
      <c r="X67">
        <f t="shared" si="1"/>
        <v>-0.17191112877030451</v>
      </c>
      <c r="Y67">
        <f t="shared" si="2"/>
        <v>-0.47696380273093003</v>
      </c>
      <c r="Z67">
        <f t="shared" si="3"/>
        <v>1.024464433991406</v>
      </c>
      <c r="AA67">
        <f t="shared" si="4"/>
        <v>-2.484877196796297</v>
      </c>
      <c r="AB67">
        <f t="shared" si="5"/>
        <v>1.5309495913344369</v>
      </c>
      <c r="AD67">
        <f t="shared" si="10"/>
        <v>62</v>
      </c>
      <c r="AE67">
        <f t="shared" si="11"/>
        <v>9.4988084630262453</v>
      </c>
    </row>
    <row r="68" spans="1:31" x14ac:dyDescent="0.35">
      <c r="A68">
        <f t="shared" si="6"/>
        <v>62</v>
      </c>
      <c r="B68">
        <v>-0.14927846160621394</v>
      </c>
      <c r="C68">
        <f t="shared" si="7"/>
        <v>9.4988084630262453</v>
      </c>
      <c r="E68">
        <f t="shared" si="8"/>
        <v>63</v>
      </c>
      <c r="F68">
        <f t="shared" si="0"/>
        <v>-0.44729761558888903</v>
      </c>
      <c r="G68">
        <f t="shared" si="9"/>
        <v>-4.3601524494971566E-2</v>
      </c>
      <c r="V68">
        <f t="shared" si="1"/>
        <v>63</v>
      </c>
      <c r="W68">
        <f t="shared" si="1"/>
        <v>-0.44729761558888903</v>
      </c>
      <c r="X68">
        <f t="shared" si="1"/>
        <v>-4.3601524494971566E-2</v>
      </c>
      <c r="Y68">
        <f t="shared" si="2"/>
        <v>-0.40369609109391746</v>
      </c>
      <c r="Z68">
        <f t="shared" si="3"/>
        <v>1.024464433991406</v>
      </c>
      <c r="AA68">
        <f t="shared" si="4"/>
        <v>-2.4116094851592842</v>
      </c>
      <c r="AB68">
        <f t="shared" si="5"/>
        <v>1.6042173029714495</v>
      </c>
      <c r="AD68">
        <f t="shared" si="10"/>
        <v>63</v>
      </c>
      <c r="AE68">
        <f t="shared" si="11"/>
        <v>9.7003857789385908</v>
      </c>
    </row>
    <row r="69" spans="1:31" x14ac:dyDescent="0.35">
      <c r="A69">
        <f t="shared" si="6"/>
        <v>63</v>
      </c>
      <c r="B69">
        <v>2.1364162498976984E-2</v>
      </c>
      <c r="C69">
        <f t="shared" si="7"/>
        <v>9.7003857789385908</v>
      </c>
      <c r="E69">
        <f t="shared" si="8"/>
        <v>64</v>
      </c>
      <c r="F69">
        <f t="shared" si="0"/>
        <v>-0.32805540058904725</v>
      </c>
      <c r="G69">
        <f t="shared" si="9"/>
        <v>-1.3342348396414239E-2</v>
      </c>
      <c r="V69">
        <f t="shared" si="1"/>
        <v>64</v>
      </c>
      <c r="W69">
        <f t="shared" si="1"/>
        <v>-0.32805540058904725</v>
      </c>
      <c r="X69">
        <f t="shared" si="1"/>
        <v>-1.3342348396414239E-2</v>
      </c>
      <c r="Y69">
        <f t="shared" si="2"/>
        <v>-0.31471305219263301</v>
      </c>
      <c r="Z69">
        <f t="shared" si="3"/>
        <v>1.024464433991406</v>
      </c>
      <c r="AA69">
        <f t="shared" si="4"/>
        <v>-2.322626446258</v>
      </c>
      <c r="AB69">
        <f t="shared" si="5"/>
        <v>1.6932003418727337</v>
      </c>
      <c r="AD69">
        <f t="shared" si="10"/>
        <v>64</v>
      </c>
      <c r="AE69">
        <f t="shared" si="11"/>
        <v>9.8196279939384326</v>
      </c>
    </row>
    <row r="70" spans="1:31" x14ac:dyDescent="0.35">
      <c r="A70">
        <f t="shared" si="6"/>
        <v>64</v>
      </c>
      <c r="B70">
        <v>3.3630781181214632E-2</v>
      </c>
      <c r="C70">
        <f t="shared" si="7"/>
        <v>9.8196279939384326</v>
      </c>
      <c r="E70">
        <f t="shared" si="8"/>
        <v>65</v>
      </c>
      <c r="F70">
        <f t="shared" si="0"/>
        <v>2.2093621907072247</v>
      </c>
      <c r="G70">
        <f t="shared" si="9"/>
        <v>2.4492409235976189</v>
      </c>
      <c r="V70">
        <f t="shared" si="1"/>
        <v>65</v>
      </c>
      <c r="W70">
        <f t="shared" si="1"/>
        <v>2.2093621907072247</v>
      </c>
      <c r="X70">
        <f t="shared" si="1"/>
        <v>2.4492409235976189</v>
      </c>
      <c r="Y70">
        <f t="shared" si="2"/>
        <v>-0.23987873289039419</v>
      </c>
      <c r="Z70">
        <f t="shared" si="3"/>
        <v>1.024464433991406</v>
      </c>
      <c r="AA70">
        <f t="shared" si="4"/>
        <v>-2.247792126955761</v>
      </c>
      <c r="AB70">
        <f t="shared" si="5"/>
        <v>1.7680346611749727</v>
      </c>
      <c r="AD70">
        <f t="shared" si="10"/>
        <v>65</v>
      </c>
      <c r="AE70">
        <f t="shared" si="11"/>
        <v>12.357045585234705</v>
      </c>
    </row>
    <row r="71" spans="1:31" x14ac:dyDescent="0.35">
      <c r="A71">
        <f t="shared" si="6"/>
        <v>65</v>
      </c>
      <c r="B71">
        <v>2.4900321457140446</v>
      </c>
      <c r="C71">
        <f t="shared" si="7"/>
        <v>12.357045585234705</v>
      </c>
      <c r="E71">
        <f t="shared" si="8"/>
        <v>66</v>
      </c>
      <c r="F71">
        <f t="shared" ref="F71:F110" si="12">C72-K$7</f>
        <v>0.77592101957356086</v>
      </c>
      <c r="G71">
        <f t="shared" si="9"/>
        <v>0.30783226387104756</v>
      </c>
      <c r="V71">
        <f t="shared" ref="V71:X110" si="13">E71</f>
        <v>66</v>
      </c>
      <c r="W71">
        <f t="shared" si="13"/>
        <v>0.77592101957356086</v>
      </c>
      <c r="X71">
        <f t="shared" si="13"/>
        <v>0.30783226387104756</v>
      </c>
      <c r="Y71">
        <f t="shared" ref="Y71:Y110" si="14">W71-X71</f>
        <v>0.46808875570251329</v>
      </c>
      <c r="Z71">
        <f t="shared" ref="Z71:Z110" si="15">K$16</f>
        <v>1.024464433991406</v>
      </c>
      <c r="AA71">
        <f t="shared" ref="AA71:AA110" si="16">Y71-NORMSINV(1-Z$4/2)*Z71</f>
        <v>-1.5398246383628535</v>
      </c>
      <c r="AB71">
        <f t="shared" ref="AB71:AB110" si="17">Y71+NORMSINV(1-Z$4/2)*Z71</f>
        <v>2.4760021497678801</v>
      </c>
      <c r="AD71">
        <f t="shared" si="10"/>
        <v>66</v>
      </c>
      <c r="AE71">
        <f t="shared" si="11"/>
        <v>10.923604414101041</v>
      </c>
    </row>
    <row r="72" spans="1:31" x14ac:dyDescent="0.35">
      <c r="A72">
        <f t="shared" ref="A72:A111" si="18">A71+1</f>
        <v>66</v>
      </c>
      <c r="B72">
        <v>-0.22832106642044353</v>
      </c>
      <c r="C72">
        <f t="shared" ref="C72:C111" si="19">3+0.7*C71+B72-0.2*B71</f>
        <v>10.923604414101041</v>
      </c>
      <c r="E72">
        <f t="shared" ref="E72:E110" si="20">E71+1</f>
        <v>67</v>
      </c>
      <c r="F72">
        <f t="shared" si="12"/>
        <v>-0.44691754792090066</v>
      </c>
      <c r="G72">
        <f t="shared" ref="G72:G110" si="21">F72-SUMPRODUCT(F71,J$6)-SUMPRODUCT(G71,K$6)</f>
        <v>-0.87992253486587302</v>
      </c>
      <c r="V72">
        <f t="shared" si="13"/>
        <v>67</v>
      </c>
      <c r="W72">
        <f t="shared" si="13"/>
        <v>-0.44691754792090066</v>
      </c>
      <c r="X72">
        <f t="shared" si="13"/>
        <v>-0.87992253486587302</v>
      </c>
      <c r="Y72">
        <f t="shared" si="14"/>
        <v>0.43300498694497236</v>
      </c>
      <c r="Z72">
        <f t="shared" si="15"/>
        <v>1.024464433991406</v>
      </c>
      <c r="AA72">
        <f t="shared" si="16"/>
        <v>-1.5749084071203945</v>
      </c>
      <c r="AB72">
        <f t="shared" si="17"/>
        <v>2.4409183810103392</v>
      </c>
      <c r="AD72">
        <f t="shared" ref="AD72:AD115" si="22">AD71+1</f>
        <v>67</v>
      </c>
      <c r="AE72">
        <f t="shared" ref="AE72:AE110" si="23">C73</f>
        <v>9.7007658466065791</v>
      </c>
    </row>
    <row r="73" spans="1:31" x14ac:dyDescent="0.35">
      <c r="A73">
        <f t="shared" si="18"/>
        <v>67</v>
      </c>
      <c r="B73">
        <v>-0.99142145654823743</v>
      </c>
      <c r="C73">
        <f t="shared" si="19"/>
        <v>9.7007658466065791</v>
      </c>
      <c r="E73">
        <f t="shared" si="20"/>
        <v>68</v>
      </c>
      <c r="F73">
        <f t="shared" si="12"/>
        <v>0.12647767018660439</v>
      </c>
      <c r="G73">
        <f t="shared" si="21"/>
        <v>3.4181251279645664E-2</v>
      </c>
      <c r="V73">
        <f t="shared" si="13"/>
        <v>68</v>
      </c>
      <c r="W73">
        <f t="shared" si="13"/>
        <v>0.12647767018660439</v>
      </c>
      <c r="X73">
        <f t="shared" si="13"/>
        <v>3.4181251279645664E-2</v>
      </c>
      <c r="Y73">
        <f t="shared" si="14"/>
        <v>9.2296418906958722E-2</v>
      </c>
      <c r="Z73">
        <f t="shared" si="15"/>
        <v>1.024464433991406</v>
      </c>
      <c r="AA73">
        <f t="shared" si="16"/>
        <v>-1.9156169751584082</v>
      </c>
      <c r="AB73">
        <f t="shared" si="17"/>
        <v>2.1002098129723255</v>
      </c>
      <c r="AD73">
        <f t="shared" si="22"/>
        <v>68</v>
      </c>
      <c r="AE73">
        <f t="shared" si="23"/>
        <v>10.274161064714084</v>
      </c>
    </row>
    <row r="74" spans="1:31" x14ac:dyDescent="0.35">
      <c r="A74">
        <f t="shared" si="18"/>
        <v>68</v>
      </c>
      <c r="B74">
        <v>0.28534068077982988</v>
      </c>
      <c r="C74">
        <f t="shared" si="19"/>
        <v>10.274161064714084</v>
      </c>
      <c r="E74">
        <f t="shared" si="20"/>
        <v>69</v>
      </c>
      <c r="F74">
        <f t="shared" si="12"/>
        <v>-0.39160252097147819</v>
      </c>
      <c r="G74">
        <f t="shared" si="21"/>
        <v>-0.46996321538217889</v>
      </c>
      <c r="V74">
        <f t="shared" si="13"/>
        <v>69</v>
      </c>
      <c r="W74">
        <f t="shared" si="13"/>
        <v>-0.39160252097147819</v>
      </c>
      <c r="X74">
        <f t="shared" si="13"/>
        <v>-0.46996321538217889</v>
      </c>
      <c r="Y74">
        <f t="shared" si="14"/>
        <v>7.8360694410700704E-2</v>
      </c>
      <c r="Z74">
        <f t="shared" si="15"/>
        <v>1.024464433991406</v>
      </c>
      <c r="AA74">
        <f t="shared" si="16"/>
        <v>-1.9295526996546661</v>
      </c>
      <c r="AB74">
        <f t="shared" si="17"/>
        <v>2.0862740884760678</v>
      </c>
      <c r="AD74">
        <f t="shared" si="22"/>
        <v>69</v>
      </c>
      <c r="AE74">
        <f t="shared" si="23"/>
        <v>9.7560808735560016</v>
      </c>
    </row>
    <row r="75" spans="1:31" x14ac:dyDescent="0.35">
      <c r="A75">
        <f t="shared" si="18"/>
        <v>69</v>
      </c>
      <c r="B75">
        <v>-0.37876373558789145</v>
      </c>
      <c r="C75">
        <f t="shared" si="19"/>
        <v>9.7560808735560016</v>
      </c>
      <c r="E75">
        <f t="shared" si="20"/>
        <v>70</v>
      </c>
      <c r="F75">
        <f t="shared" si="12"/>
        <v>-0.85995155247590382</v>
      </c>
      <c r="G75">
        <f t="shared" si="21"/>
        <v>-0.79441561628592783</v>
      </c>
      <c r="V75">
        <f t="shared" si="13"/>
        <v>70</v>
      </c>
      <c r="W75">
        <f t="shared" si="13"/>
        <v>-0.85995155247590382</v>
      </c>
      <c r="X75">
        <f t="shared" si="13"/>
        <v>-0.79441561628592783</v>
      </c>
      <c r="Y75">
        <f t="shared" si="14"/>
        <v>-6.5535936189975996E-2</v>
      </c>
      <c r="Z75">
        <f t="shared" si="15"/>
        <v>1.024464433991406</v>
      </c>
      <c r="AA75">
        <f t="shared" si="16"/>
        <v>-2.0734493302553427</v>
      </c>
      <c r="AB75">
        <f t="shared" si="17"/>
        <v>1.942377457875391</v>
      </c>
      <c r="AD75">
        <f t="shared" si="22"/>
        <v>70</v>
      </c>
      <c r="AE75">
        <f t="shared" si="23"/>
        <v>9.287731842051576</v>
      </c>
    </row>
    <row r="76" spans="1:31" x14ac:dyDescent="0.35">
      <c r="A76">
        <f t="shared" si="18"/>
        <v>70</v>
      </c>
      <c r="B76">
        <v>-0.61727751655520191</v>
      </c>
      <c r="C76">
        <f t="shared" si="19"/>
        <v>9.287731842051576</v>
      </c>
      <c r="E76">
        <f t="shared" si="20"/>
        <v>71</v>
      </c>
      <c r="F76">
        <f t="shared" si="12"/>
        <v>-1.3528756976217053</v>
      </c>
      <c r="G76">
        <f t="shared" si="21"/>
        <v>-1.0934021128004026</v>
      </c>
      <c r="V76">
        <f t="shared" si="13"/>
        <v>71</v>
      </c>
      <c r="W76">
        <f t="shared" si="13"/>
        <v>-1.3528756976217053</v>
      </c>
      <c r="X76">
        <f t="shared" si="13"/>
        <v>-1.0934021128004026</v>
      </c>
      <c r="Y76">
        <f t="shared" si="14"/>
        <v>-0.25947358482130278</v>
      </c>
      <c r="Z76">
        <f t="shared" si="15"/>
        <v>1.024464433991406</v>
      </c>
      <c r="AA76">
        <f t="shared" si="16"/>
        <v>-2.2673869788866696</v>
      </c>
      <c r="AB76">
        <f t="shared" si="17"/>
        <v>1.7484398092440641</v>
      </c>
      <c r="AD76">
        <f t="shared" si="22"/>
        <v>71</v>
      </c>
      <c r="AE76">
        <f t="shared" si="23"/>
        <v>8.7948076969057745</v>
      </c>
    </row>
    <row r="77" spans="1:31" x14ac:dyDescent="0.35">
      <c r="A77">
        <f t="shared" si="18"/>
        <v>71</v>
      </c>
      <c r="B77">
        <v>-0.83006009584137008</v>
      </c>
      <c r="C77">
        <f t="shared" si="19"/>
        <v>8.7948076969057745</v>
      </c>
      <c r="E77">
        <f t="shared" si="20"/>
        <v>72</v>
      </c>
      <c r="F77">
        <f t="shared" si="12"/>
        <v>-0.19551744926982906</v>
      </c>
      <c r="G77">
        <f t="shared" si="21"/>
        <v>0.28873424621402954</v>
      </c>
      <c r="V77">
        <f t="shared" si="13"/>
        <v>72</v>
      </c>
      <c r="W77">
        <f t="shared" si="13"/>
        <v>-0.19551744926982906</v>
      </c>
      <c r="X77">
        <f t="shared" si="13"/>
        <v>0.28873424621402954</v>
      </c>
      <c r="Y77">
        <f t="shared" si="14"/>
        <v>-0.4842516954838586</v>
      </c>
      <c r="Z77">
        <f t="shared" si="15"/>
        <v>1.024464433991406</v>
      </c>
      <c r="AA77">
        <f t="shared" si="16"/>
        <v>-2.4921650895492253</v>
      </c>
      <c r="AB77">
        <f t="shared" si="17"/>
        <v>1.5236616985815084</v>
      </c>
      <c r="AD77">
        <f t="shared" si="22"/>
        <v>72</v>
      </c>
      <c r="AE77">
        <f t="shared" si="23"/>
        <v>9.9521659452576507</v>
      </c>
    </row>
    <row r="78" spans="1:31" x14ac:dyDescent="0.35">
      <c r="A78">
        <f t="shared" si="18"/>
        <v>72</v>
      </c>
      <c r="B78">
        <v>0.6297885382553351</v>
      </c>
      <c r="C78">
        <f t="shared" si="19"/>
        <v>9.9521659452576507</v>
      </c>
      <c r="E78">
        <f t="shared" si="20"/>
        <v>73</v>
      </c>
      <c r="F78">
        <f t="shared" si="12"/>
        <v>-1.0011656012439367</v>
      </c>
      <c r="G78">
        <f t="shared" si="21"/>
        <v>-0.71391451845585263</v>
      </c>
      <c r="V78">
        <f t="shared" si="13"/>
        <v>73</v>
      </c>
      <c r="W78">
        <f t="shared" si="13"/>
        <v>-1.0011656012439367</v>
      </c>
      <c r="X78">
        <f t="shared" si="13"/>
        <v>-0.71391451845585263</v>
      </c>
      <c r="Y78">
        <f t="shared" si="14"/>
        <v>-0.28725108278808409</v>
      </c>
      <c r="Z78">
        <f t="shared" si="15"/>
        <v>1.024464433991406</v>
      </c>
      <c r="AA78">
        <f t="shared" si="16"/>
        <v>-2.2951644768534507</v>
      </c>
      <c r="AB78">
        <f t="shared" si="17"/>
        <v>1.7206623112772828</v>
      </c>
      <c r="AD78">
        <f t="shared" si="22"/>
        <v>73</v>
      </c>
      <c r="AE78">
        <f t="shared" si="23"/>
        <v>9.1465177932835431</v>
      </c>
    </row>
    <row r="79" spans="1:31" x14ac:dyDescent="0.35">
      <c r="A79">
        <f t="shared" si="18"/>
        <v>73</v>
      </c>
      <c r="B79">
        <v>-0.694040660745746</v>
      </c>
      <c r="C79">
        <f t="shared" si="19"/>
        <v>9.1465177932835431</v>
      </c>
      <c r="E79">
        <f t="shared" si="20"/>
        <v>74</v>
      </c>
      <c r="F79">
        <f t="shared" si="12"/>
        <v>-1.7356105717180057</v>
      </c>
      <c r="G79">
        <f t="shared" si="21"/>
        <v>-1.3309364442141496</v>
      </c>
      <c r="V79">
        <f t="shared" si="13"/>
        <v>74</v>
      </c>
      <c r="W79">
        <f t="shared" si="13"/>
        <v>-1.7356105717180057</v>
      </c>
      <c r="X79">
        <f t="shared" si="13"/>
        <v>-1.3309364442141496</v>
      </c>
      <c r="Y79">
        <f t="shared" si="14"/>
        <v>-0.40467412750385612</v>
      </c>
      <c r="Z79">
        <f t="shared" si="15"/>
        <v>1.024464433991406</v>
      </c>
      <c r="AA79">
        <f t="shared" si="16"/>
        <v>-2.4125875215692227</v>
      </c>
      <c r="AB79">
        <f t="shared" si="17"/>
        <v>1.6032392665615107</v>
      </c>
      <c r="AD79">
        <f t="shared" si="22"/>
        <v>74</v>
      </c>
      <c r="AE79">
        <f t="shared" si="23"/>
        <v>8.4120728228094741</v>
      </c>
    </row>
    <row r="80" spans="1:31" x14ac:dyDescent="0.35">
      <c r="A80">
        <f t="shared" si="18"/>
        <v>74</v>
      </c>
      <c r="B80">
        <v>-1.1292977646381548</v>
      </c>
      <c r="C80">
        <f t="shared" si="19"/>
        <v>8.4120728228094741</v>
      </c>
      <c r="E80">
        <f t="shared" si="20"/>
        <v>75</v>
      </c>
      <c r="F80">
        <f t="shared" si="12"/>
        <v>-0.42383605390273082</v>
      </c>
      <c r="G80">
        <f t="shared" si="21"/>
        <v>0.23232807332741612</v>
      </c>
      <c r="V80">
        <f t="shared" si="13"/>
        <v>75</v>
      </c>
      <c r="W80">
        <f t="shared" si="13"/>
        <v>-0.42383605390273082</v>
      </c>
      <c r="X80">
        <f t="shared" si="13"/>
        <v>0.23232807332741612</v>
      </c>
      <c r="Y80">
        <f t="shared" si="14"/>
        <v>-0.65616412723014694</v>
      </c>
      <c r="Z80">
        <f t="shared" si="15"/>
        <v>1.024464433991406</v>
      </c>
      <c r="AA80">
        <f t="shared" si="16"/>
        <v>-2.6640775212955137</v>
      </c>
      <c r="AB80">
        <f t="shared" si="17"/>
        <v>1.35174926683522</v>
      </c>
      <c r="AD80">
        <f t="shared" si="22"/>
        <v>75</v>
      </c>
      <c r="AE80">
        <f t="shared" si="23"/>
        <v>9.723847340624749</v>
      </c>
    </row>
    <row r="81" spans="1:31" x14ac:dyDescent="0.35">
      <c r="A81">
        <f t="shared" si="18"/>
        <v>75</v>
      </c>
      <c r="B81">
        <v>0.6095368117304879</v>
      </c>
      <c r="C81">
        <f t="shared" si="19"/>
        <v>9.723847340624749</v>
      </c>
      <c r="E81">
        <f t="shared" si="20"/>
        <v>76</v>
      </c>
      <c r="F81">
        <f t="shared" si="12"/>
        <v>-1.6988946411668859</v>
      </c>
      <c r="G81">
        <f t="shared" si="21"/>
        <v>-1.2676095312250328</v>
      </c>
      <c r="V81">
        <f t="shared" si="13"/>
        <v>76</v>
      </c>
      <c r="W81">
        <f t="shared" si="13"/>
        <v>-1.6988946411668859</v>
      </c>
      <c r="X81">
        <f t="shared" si="13"/>
        <v>-1.2676095312250328</v>
      </c>
      <c r="Y81">
        <f t="shared" si="14"/>
        <v>-0.4312851099418531</v>
      </c>
      <c r="Z81">
        <f t="shared" si="15"/>
        <v>1.024464433991406</v>
      </c>
      <c r="AA81">
        <f t="shared" si="16"/>
        <v>-2.4391985040072202</v>
      </c>
      <c r="AB81">
        <f t="shared" si="17"/>
        <v>1.5766282841235137</v>
      </c>
      <c r="AD81">
        <f t="shared" si="22"/>
        <v>76</v>
      </c>
      <c r="AE81">
        <f t="shared" si="23"/>
        <v>8.4487887533605939</v>
      </c>
    </row>
    <row r="82" spans="1:31" x14ac:dyDescent="0.35">
      <c r="A82">
        <f t="shared" si="18"/>
        <v>76</v>
      </c>
      <c r="B82">
        <v>-1.2359970227306327</v>
      </c>
      <c r="C82">
        <f t="shared" si="19"/>
        <v>8.4487887533605939</v>
      </c>
      <c r="E82">
        <f t="shared" si="20"/>
        <v>77</v>
      </c>
      <c r="F82">
        <f t="shared" si="12"/>
        <v>-0.83851376654158472</v>
      </c>
      <c r="G82">
        <f t="shared" si="21"/>
        <v>-0.17912558415402602</v>
      </c>
      <c r="V82">
        <f t="shared" si="13"/>
        <v>77</v>
      </c>
      <c r="W82">
        <f t="shared" si="13"/>
        <v>-0.83851376654158472</v>
      </c>
      <c r="X82">
        <f t="shared" si="13"/>
        <v>-0.17912558415402602</v>
      </c>
      <c r="Y82">
        <f t="shared" si="14"/>
        <v>-0.6593881823875587</v>
      </c>
      <c r="Z82">
        <f t="shared" si="15"/>
        <v>1.024464433991406</v>
      </c>
      <c r="AA82">
        <f t="shared" si="16"/>
        <v>-2.6673015764529255</v>
      </c>
      <c r="AB82">
        <f t="shared" si="17"/>
        <v>1.3485252116778081</v>
      </c>
      <c r="AD82">
        <f t="shared" si="22"/>
        <v>77</v>
      </c>
      <c r="AE82">
        <f t="shared" si="23"/>
        <v>9.3091696279858951</v>
      </c>
    </row>
    <row r="83" spans="1:31" x14ac:dyDescent="0.35">
      <c r="A83">
        <f t="shared" si="18"/>
        <v>77</v>
      </c>
      <c r="B83">
        <v>0.14781809608735161</v>
      </c>
      <c r="C83">
        <f t="shared" si="19"/>
        <v>9.3091696279858951</v>
      </c>
      <c r="E83">
        <f t="shared" si="20"/>
        <v>78</v>
      </c>
      <c r="F83">
        <f t="shared" si="12"/>
        <v>-0.51858832229510199</v>
      </c>
      <c r="G83">
        <f t="shared" si="21"/>
        <v>2.4016718082490854E-2</v>
      </c>
      <c r="V83">
        <f t="shared" si="13"/>
        <v>78</v>
      </c>
      <c r="W83">
        <f t="shared" si="13"/>
        <v>-0.51858832229510199</v>
      </c>
      <c r="X83">
        <f t="shared" si="13"/>
        <v>2.4016718082490854E-2</v>
      </c>
      <c r="Y83">
        <f t="shared" si="14"/>
        <v>-0.54260504037759283</v>
      </c>
      <c r="Z83">
        <f t="shared" si="15"/>
        <v>1.024464433991406</v>
      </c>
      <c r="AA83">
        <f t="shared" si="16"/>
        <v>-2.5505184344429597</v>
      </c>
      <c r="AB83">
        <f t="shared" si="17"/>
        <v>1.465308353687774</v>
      </c>
      <c r="AD83">
        <f t="shared" si="22"/>
        <v>78</v>
      </c>
      <c r="AE83">
        <f t="shared" si="23"/>
        <v>9.6290950722323778</v>
      </c>
    </row>
    <row r="84" spans="1:31" x14ac:dyDescent="0.35">
      <c r="A84">
        <f t="shared" si="18"/>
        <v>78</v>
      </c>
      <c r="B84">
        <v>0.14223995185972241</v>
      </c>
      <c r="C84">
        <f t="shared" si="19"/>
        <v>9.6290950722323778</v>
      </c>
      <c r="E84">
        <f t="shared" si="20"/>
        <v>79</v>
      </c>
      <c r="F84">
        <f t="shared" si="12"/>
        <v>0.35107094759406898</v>
      </c>
      <c r="G84">
        <f t="shared" si="21"/>
        <v>0.75220731312959022</v>
      </c>
      <c r="V84">
        <f t="shared" si="13"/>
        <v>79</v>
      </c>
      <c r="W84">
        <f t="shared" si="13"/>
        <v>0.35107094759406898</v>
      </c>
      <c r="X84">
        <f t="shared" si="13"/>
        <v>0.75220731312959022</v>
      </c>
      <c r="Y84">
        <f t="shared" si="14"/>
        <v>-0.40113636553552123</v>
      </c>
      <c r="Z84">
        <f t="shared" si="15"/>
        <v>1.024464433991406</v>
      </c>
      <c r="AA84">
        <f t="shared" si="16"/>
        <v>-2.409049759600888</v>
      </c>
      <c r="AB84">
        <f t="shared" si="17"/>
        <v>1.6067770285298457</v>
      </c>
      <c r="AD84">
        <f t="shared" si="22"/>
        <v>79</v>
      </c>
      <c r="AE84">
        <f t="shared" si="23"/>
        <v>10.498754342121549</v>
      </c>
    </row>
    <row r="85" spans="1:31" x14ac:dyDescent="0.35">
      <c r="A85">
        <f t="shared" si="18"/>
        <v>79</v>
      </c>
      <c r="B85">
        <v>0.78683578193082926</v>
      </c>
      <c r="C85">
        <f t="shared" si="19"/>
        <v>10.498754342121549</v>
      </c>
      <c r="E85">
        <f t="shared" si="20"/>
        <v>80</v>
      </c>
      <c r="F85">
        <f t="shared" si="12"/>
        <v>-2.0131273599017181</v>
      </c>
      <c r="G85">
        <f t="shared" si="21"/>
        <v>-1.9109619127525213</v>
      </c>
      <c r="V85">
        <f t="shared" si="13"/>
        <v>80</v>
      </c>
      <c r="W85">
        <f t="shared" si="13"/>
        <v>-2.0131273599017181</v>
      </c>
      <c r="X85">
        <f t="shared" si="13"/>
        <v>-1.9109619127525213</v>
      </c>
      <c r="Y85">
        <f t="shared" si="14"/>
        <v>-0.10216544714919684</v>
      </c>
      <c r="Z85">
        <f t="shared" si="15"/>
        <v>1.024464433991406</v>
      </c>
      <c r="AA85">
        <f t="shared" si="16"/>
        <v>-2.1100788412145635</v>
      </c>
      <c r="AB85">
        <f t="shared" si="17"/>
        <v>1.90574794691617</v>
      </c>
      <c r="AD85">
        <f t="shared" si="22"/>
        <v>80</v>
      </c>
      <c r="AE85">
        <f t="shared" si="23"/>
        <v>8.1345560346257617</v>
      </c>
    </row>
    <row r="86" spans="1:31" x14ac:dyDescent="0.35">
      <c r="A86">
        <f t="shared" si="18"/>
        <v>80</v>
      </c>
      <c r="B86">
        <v>-2.0572048484731567</v>
      </c>
      <c r="C86">
        <f t="shared" si="19"/>
        <v>8.1345560346257617</v>
      </c>
      <c r="E86">
        <f t="shared" si="20"/>
        <v>81</v>
      </c>
      <c r="F86">
        <f t="shared" si="12"/>
        <v>-0.99249983216424376</v>
      </c>
      <c r="G86">
        <f t="shared" si="21"/>
        <v>-0.41000346096415619</v>
      </c>
      <c r="V86">
        <f t="shared" si="13"/>
        <v>81</v>
      </c>
      <c r="W86">
        <f t="shared" si="13"/>
        <v>-0.99249983216424376</v>
      </c>
      <c r="X86">
        <f t="shared" si="13"/>
        <v>-0.41000346096415619</v>
      </c>
      <c r="Y86">
        <f t="shared" si="14"/>
        <v>-0.58249637120008757</v>
      </c>
      <c r="Z86">
        <f t="shared" si="15"/>
        <v>1.024464433991406</v>
      </c>
      <c r="AA86">
        <f t="shared" si="16"/>
        <v>-2.5904097652654543</v>
      </c>
      <c r="AB86">
        <f t="shared" si="17"/>
        <v>1.4254170228652794</v>
      </c>
      <c r="AD86">
        <f t="shared" si="22"/>
        <v>81</v>
      </c>
      <c r="AE86">
        <f t="shared" si="23"/>
        <v>9.155183562363236</v>
      </c>
    </row>
    <row r="87" spans="1:31" x14ac:dyDescent="0.35">
      <c r="A87">
        <f t="shared" si="18"/>
        <v>81</v>
      </c>
      <c r="B87">
        <v>4.9553368430570136E-2</v>
      </c>
      <c r="C87">
        <f t="shared" si="19"/>
        <v>9.155183562363236</v>
      </c>
      <c r="E87">
        <f t="shared" si="20"/>
        <v>82</v>
      </c>
      <c r="F87">
        <f t="shared" si="12"/>
        <v>-2.1555979544536301</v>
      </c>
      <c r="G87">
        <f t="shared" si="21"/>
        <v>-1.6096321350176666</v>
      </c>
      <c r="V87">
        <f t="shared" si="13"/>
        <v>82</v>
      </c>
      <c r="W87">
        <f t="shared" si="13"/>
        <v>-2.1555979544536301</v>
      </c>
      <c r="X87">
        <f t="shared" si="13"/>
        <v>-1.6096321350176666</v>
      </c>
      <c r="Y87">
        <f t="shared" si="14"/>
        <v>-0.54596581943596356</v>
      </c>
      <c r="Z87">
        <f t="shared" si="15"/>
        <v>1.024464433991406</v>
      </c>
      <c r="AA87">
        <f t="shared" si="16"/>
        <v>-2.5538792135013306</v>
      </c>
      <c r="AB87">
        <f t="shared" si="17"/>
        <v>1.4619475746294033</v>
      </c>
      <c r="AD87">
        <f t="shared" si="22"/>
        <v>82</v>
      </c>
      <c r="AE87">
        <f t="shared" si="23"/>
        <v>7.9920854400738497</v>
      </c>
    </row>
    <row r="88" spans="1:31" x14ac:dyDescent="0.35">
      <c r="A88">
        <f t="shared" si="18"/>
        <v>82</v>
      </c>
      <c r="B88">
        <v>-1.4066323798943021</v>
      </c>
      <c r="C88">
        <f t="shared" si="19"/>
        <v>7.9920854400738497</v>
      </c>
      <c r="E88">
        <f t="shared" si="20"/>
        <v>83</v>
      </c>
      <c r="F88">
        <f t="shared" si="12"/>
        <v>0.29184360214187954</v>
      </c>
      <c r="G88">
        <f t="shared" si="21"/>
        <v>1.1278787414669571</v>
      </c>
      <c r="V88">
        <f t="shared" si="13"/>
        <v>83</v>
      </c>
      <c r="W88">
        <f t="shared" si="13"/>
        <v>0.29184360214187954</v>
      </c>
      <c r="X88">
        <f t="shared" si="13"/>
        <v>1.1278787414669571</v>
      </c>
      <c r="Y88">
        <f t="shared" si="14"/>
        <v>-0.83603513932507756</v>
      </c>
      <c r="Z88">
        <f t="shared" si="15"/>
        <v>1.024464433991406</v>
      </c>
      <c r="AA88">
        <f t="shared" si="16"/>
        <v>-2.8439485333904444</v>
      </c>
      <c r="AB88">
        <f t="shared" si="17"/>
        <v>1.1718782547402893</v>
      </c>
      <c r="AD88">
        <f t="shared" si="22"/>
        <v>83</v>
      </c>
      <c r="AE88">
        <f t="shared" si="23"/>
        <v>10.439526996669359</v>
      </c>
    </row>
    <row r="89" spans="1:31" x14ac:dyDescent="0.35">
      <c r="A89">
        <f t="shared" si="18"/>
        <v>83</v>
      </c>
      <c r="B89">
        <v>1.5637407126388045</v>
      </c>
      <c r="C89">
        <f t="shared" si="19"/>
        <v>10.439526996669359</v>
      </c>
      <c r="E89">
        <f t="shared" si="20"/>
        <v>84</v>
      </c>
      <c r="F89">
        <f t="shared" si="12"/>
        <v>1.027569333894446</v>
      </c>
      <c r="G89">
        <f t="shared" si="21"/>
        <v>1.3569126385371084</v>
      </c>
      <c r="V89">
        <f t="shared" si="13"/>
        <v>84</v>
      </c>
      <c r="W89">
        <f t="shared" si="13"/>
        <v>1.027569333894446</v>
      </c>
      <c r="X89">
        <f t="shared" si="13"/>
        <v>1.3569126385371084</v>
      </c>
      <c r="Y89">
        <f t="shared" si="14"/>
        <v>-0.32934330464266237</v>
      </c>
      <c r="Z89">
        <f t="shared" si="15"/>
        <v>1.024464433991406</v>
      </c>
      <c r="AA89">
        <f t="shared" si="16"/>
        <v>-2.3372566987080292</v>
      </c>
      <c r="AB89">
        <f t="shared" si="17"/>
        <v>1.6785700894227045</v>
      </c>
      <c r="AD89">
        <f t="shared" si="22"/>
        <v>84</v>
      </c>
      <c r="AE89">
        <f t="shared" si="23"/>
        <v>11.175252728421926</v>
      </c>
    </row>
    <row r="90" spans="1:31" x14ac:dyDescent="0.35">
      <c r="A90">
        <f t="shared" si="18"/>
        <v>84</v>
      </c>
      <c r="B90">
        <v>1.1803319732811373</v>
      </c>
      <c r="C90">
        <f t="shared" si="19"/>
        <v>11.175252728421926</v>
      </c>
      <c r="E90">
        <f t="shared" si="20"/>
        <v>85</v>
      </c>
      <c r="F90">
        <f t="shared" si="12"/>
        <v>-0.2261799054640079</v>
      </c>
      <c r="G90">
        <f t="shared" si="21"/>
        <v>-0.33797682741729917</v>
      </c>
      <c r="V90">
        <f t="shared" si="13"/>
        <v>85</v>
      </c>
      <c r="W90">
        <f t="shared" si="13"/>
        <v>-0.2261799054640079</v>
      </c>
      <c r="X90">
        <f t="shared" si="13"/>
        <v>-0.33797682741729917</v>
      </c>
      <c r="Y90">
        <f t="shared" si="14"/>
        <v>0.11179692195329127</v>
      </c>
      <c r="Z90">
        <f t="shared" si="15"/>
        <v>1.024464433991406</v>
      </c>
      <c r="AA90">
        <f t="shared" si="16"/>
        <v>-1.8961164721120756</v>
      </c>
      <c r="AB90">
        <f t="shared" si="17"/>
        <v>2.1197103160186579</v>
      </c>
      <c r="AD90">
        <f t="shared" si="22"/>
        <v>85</v>
      </c>
      <c r="AE90">
        <f t="shared" si="23"/>
        <v>9.9215034890634719</v>
      </c>
    </row>
    <row r="91" spans="1:31" x14ac:dyDescent="0.35">
      <c r="A91">
        <f t="shared" si="18"/>
        <v>85</v>
      </c>
      <c r="B91">
        <v>-0.66510702617564998</v>
      </c>
      <c r="C91">
        <f t="shared" si="19"/>
        <v>9.9215034890634719</v>
      </c>
      <c r="E91">
        <f t="shared" si="20"/>
        <v>86</v>
      </c>
      <c r="F91">
        <f t="shared" si="12"/>
        <v>0.50533546939765905</v>
      </c>
      <c r="G91">
        <f t="shared" si="21"/>
        <v>0.51082842237657855</v>
      </c>
      <c r="V91">
        <f t="shared" si="13"/>
        <v>86</v>
      </c>
      <c r="W91">
        <f t="shared" si="13"/>
        <v>0.50533546939765905</v>
      </c>
      <c r="X91">
        <f t="shared" si="13"/>
        <v>0.51082842237657855</v>
      </c>
      <c r="Y91">
        <f t="shared" si="14"/>
        <v>-5.4929529789194964E-3</v>
      </c>
      <c r="Z91">
        <f t="shared" si="15"/>
        <v>1.024464433991406</v>
      </c>
      <c r="AA91">
        <f t="shared" si="16"/>
        <v>-2.0134063470442864</v>
      </c>
      <c r="AB91">
        <f t="shared" si="17"/>
        <v>2.0024204410864472</v>
      </c>
      <c r="AD91">
        <f t="shared" si="22"/>
        <v>86</v>
      </c>
      <c r="AE91">
        <f t="shared" si="23"/>
        <v>10.653018863925139</v>
      </c>
    </row>
    <row r="92" spans="1:31" x14ac:dyDescent="0.35">
      <c r="A92">
        <f t="shared" si="18"/>
        <v>86</v>
      </c>
      <c r="B92">
        <v>0.57494501634557904</v>
      </c>
      <c r="C92">
        <f t="shared" si="19"/>
        <v>10.653018863925139</v>
      </c>
      <c r="E92">
        <f t="shared" si="20"/>
        <v>87</v>
      </c>
      <c r="F92">
        <f t="shared" si="12"/>
        <v>0.1532816414322653</v>
      </c>
      <c r="G92">
        <f t="shared" si="21"/>
        <v>2.2206789860495069E-2</v>
      </c>
      <c r="V92">
        <f t="shared" si="13"/>
        <v>87</v>
      </c>
      <c r="W92">
        <f t="shared" si="13"/>
        <v>0.1532816414322653</v>
      </c>
      <c r="X92">
        <f t="shared" si="13"/>
        <v>2.2206789860495069E-2</v>
      </c>
      <c r="Y92">
        <f t="shared" si="14"/>
        <v>0.13107485157177023</v>
      </c>
      <c r="Z92">
        <f t="shared" si="15"/>
        <v>1.024464433991406</v>
      </c>
      <c r="AA92">
        <f t="shared" si="16"/>
        <v>-1.8768385424935965</v>
      </c>
      <c r="AB92">
        <f t="shared" si="17"/>
        <v>2.1389882456371372</v>
      </c>
      <c r="AD92">
        <f t="shared" si="22"/>
        <v>87</v>
      </c>
      <c r="AE92">
        <f t="shared" si="23"/>
        <v>10.300965035959745</v>
      </c>
    </row>
    <row r="93" spans="1:31" x14ac:dyDescent="0.35">
      <c r="A93">
        <f t="shared" si="18"/>
        <v>87</v>
      </c>
      <c r="B93">
        <v>-4.1159165518735157E-2</v>
      </c>
      <c r="C93">
        <f t="shared" si="19"/>
        <v>10.300965035959745</v>
      </c>
      <c r="E93">
        <f t="shared" si="20"/>
        <v>88</v>
      </c>
      <c r="F93">
        <f t="shared" si="12"/>
        <v>-0.82497175248702881</v>
      </c>
      <c r="G93">
        <f t="shared" si="21"/>
        <v>-0.929285536699609</v>
      </c>
      <c r="V93">
        <f t="shared" si="13"/>
        <v>88</v>
      </c>
      <c r="W93">
        <f t="shared" si="13"/>
        <v>-0.82497175248702881</v>
      </c>
      <c r="X93">
        <f t="shared" si="13"/>
        <v>-0.929285536699609</v>
      </c>
      <c r="Y93">
        <f t="shared" si="14"/>
        <v>0.1043137842125802</v>
      </c>
      <c r="Z93">
        <f t="shared" si="15"/>
        <v>1.024464433991406</v>
      </c>
      <c r="AA93">
        <f t="shared" si="16"/>
        <v>-1.9035996098527868</v>
      </c>
      <c r="AB93">
        <f t="shared" si="17"/>
        <v>2.1122271782779469</v>
      </c>
      <c r="AD93">
        <f t="shared" si="22"/>
        <v>88</v>
      </c>
      <c r="AE93">
        <f t="shared" si="23"/>
        <v>9.322711642040451</v>
      </c>
    </row>
    <row r="94" spans="1:31" x14ac:dyDescent="0.35">
      <c r="A94">
        <f t="shared" si="18"/>
        <v>88</v>
      </c>
      <c r="B94">
        <v>-0.89619571623511651</v>
      </c>
      <c r="C94">
        <f t="shared" si="19"/>
        <v>9.322711642040451</v>
      </c>
      <c r="E94">
        <f t="shared" si="20"/>
        <v>89</v>
      </c>
      <c r="F94">
        <f t="shared" si="12"/>
        <v>1.0608135034545203</v>
      </c>
      <c r="G94">
        <f t="shared" si="21"/>
        <v>1.2284268372014797</v>
      </c>
      <c r="V94">
        <f t="shared" si="13"/>
        <v>89</v>
      </c>
      <c r="W94">
        <f t="shared" si="13"/>
        <v>1.0608135034545203</v>
      </c>
      <c r="X94">
        <f t="shared" si="13"/>
        <v>1.2284268372014797</v>
      </c>
      <c r="Y94">
        <f t="shared" si="14"/>
        <v>-0.16761333374695941</v>
      </c>
      <c r="Z94">
        <f t="shared" si="15"/>
        <v>1.024464433991406</v>
      </c>
      <c r="AA94">
        <f t="shared" si="16"/>
        <v>-2.1755267278123265</v>
      </c>
      <c r="AB94">
        <f t="shared" si="17"/>
        <v>1.8403000603184074</v>
      </c>
      <c r="AD94">
        <f t="shared" si="22"/>
        <v>89</v>
      </c>
      <c r="AE94">
        <f t="shared" si="23"/>
        <v>11.208496897982</v>
      </c>
    </row>
    <row r="95" spans="1:31" x14ac:dyDescent="0.35">
      <c r="A95">
        <f t="shared" si="18"/>
        <v>89</v>
      </c>
      <c r="B95">
        <v>1.503359605306662</v>
      </c>
      <c r="C95">
        <f t="shared" si="19"/>
        <v>11.208496897982</v>
      </c>
      <c r="E95">
        <f t="shared" si="20"/>
        <v>90</v>
      </c>
      <c r="F95">
        <f t="shared" si="12"/>
        <v>-0.31397114331242193</v>
      </c>
      <c r="G95">
        <f t="shared" si="21"/>
        <v>-0.51322011082560981</v>
      </c>
      <c r="V95">
        <f t="shared" si="13"/>
        <v>90</v>
      </c>
      <c r="W95">
        <f t="shared" si="13"/>
        <v>-0.31397114331242193</v>
      </c>
      <c r="X95">
        <f t="shared" si="13"/>
        <v>-0.51322011082560981</v>
      </c>
      <c r="Y95">
        <f t="shared" si="14"/>
        <v>0.19924896751318788</v>
      </c>
      <c r="Z95">
        <f t="shared" si="15"/>
        <v>1.024464433991406</v>
      </c>
      <c r="AA95">
        <f t="shared" si="16"/>
        <v>-1.808664426552179</v>
      </c>
      <c r="AB95">
        <f t="shared" si="17"/>
        <v>2.2071623615785549</v>
      </c>
      <c r="AD95">
        <f t="shared" si="22"/>
        <v>90</v>
      </c>
      <c r="AE95">
        <f t="shared" si="23"/>
        <v>9.8337122512150579</v>
      </c>
    </row>
    <row r="96" spans="1:31" x14ac:dyDescent="0.35">
      <c r="A96">
        <f t="shared" si="18"/>
        <v>90</v>
      </c>
      <c r="B96">
        <v>-0.71156365631100782</v>
      </c>
      <c r="C96">
        <f t="shared" si="19"/>
        <v>9.8337122512150579</v>
      </c>
      <c r="E96">
        <f t="shared" si="20"/>
        <v>91</v>
      </c>
      <c r="F96">
        <f t="shared" si="12"/>
        <v>0.86154550983964384</v>
      </c>
      <c r="G96">
        <f t="shared" si="21"/>
        <v>0.84774386915917133</v>
      </c>
      <c r="V96">
        <f t="shared" si="13"/>
        <v>91</v>
      </c>
      <c r="W96">
        <f t="shared" si="13"/>
        <v>0.86154550983964384</v>
      </c>
      <c r="X96">
        <f t="shared" si="13"/>
        <v>0.84774386915917133</v>
      </c>
      <c r="Y96">
        <f t="shared" si="14"/>
        <v>1.3801640680472516E-2</v>
      </c>
      <c r="Z96">
        <f t="shared" si="15"/>
        <v>1.024464433991406</v>
      </c>
      <c r="AA96">
        <f t="shared" si="16"/>
        <v>-1.9941117533848942</v>
      </c>
      <c r="AB96">
        <f t="shared" si="17"/>
        <v>2.0217150347458395</v>
      </c>
      <c r="AD96">
        <f t="shared" si="22"/>
        <v>91</v>
      </c>
      <c r="AE96">
        <f t="shared" si="23"/>
        <v>11.009228904367124</v>
      </c>
    </row>
    <row r="97" spans="1:31" x14ac:dyDescent="0.35">
      <c r="A97">
        <f t="shared" si="18"/>
        <v>91</v>
      </c>
      <c r="B97">
        <v>0.98331759725438295</v>
      </c>
      <c r="C97">
        <f t="shared" si="19"/>
        <v>11.009228904367124</v>
      </c>
      <c r="E97">
        <f t="shared" si="20"/>
        <v>92</v>
      </c>
      <c r="F97">
        <f t="shared" si="12"/>
        <v>-0.4754717302683158</v>
      </c>
      <c r="G97">
        <f t="shared" si="21"/>
        <v>-0.71020748953576196</v>
      </c>
      <c r="V97">
        <f t="shared" si="13"/>
        <v>92</v>
      </c>
      <c r="W97">
        <f t="shared" si="13"/>
        <v>-0.4754717302683158</v>
      </c>
      <c r="X97">
        <f t="shared" si="13"/>
        <v>-0.71020748953576196</v>
      </c>
      <c r="Y97">
        <f t="shared" si="14"/>
        <v>0.23473575926744616</v>
      </c>
      <c r="Z97">
        <f t="shared" si="15"/>
        <v>1.024464433991406</v>
      </c>
      <c r="AA97">
        <f t="shared" si="16"/>
        <v>-1.7731776347979207</v>
      </c>
      <c r="AB97">
        <f t="shared" si="17"/>
        <v>2.2426491533328132</v>
      </c>
      <c r="AD97">
        <f t="shared" si="22"/>
        <v>92</v>
      </c>
      <c r="AE97">
        <f t="shared" si="23"/>
        <v>9.672211664259164</v>
      </c>
    </row>
    <row r="98" spans="1:31" x14ac:dyDescent="0.35">
      <c r="A98">
        <f t="shared" si="18"/>
        <v>92</v>
      </c>
      <c r="B98">
        <v>-0.83758504934694755</v>
      </c>
      <c r="C98">
        <f t="shared" si="19"/>
        <v>9.672211664259164</v>
      </c>
      <c r="E98">
        <f t="shared" si="20"/>
        <v>93</v>
      </c>
      <c r="F98">
        <f t="shared" si="12"/>
        <v>-2.1256282291012134</v>
      </c>
      <c r="G98">
        <f t="shared" si="21"/>
        <v>-2.1139439287866848</v>
      </c>
      <c r="V98">
        <f t="shared" si="13"/>
        <v>93</v>
      </c>
      <c r="W98">
        <f t="shared" si="13"/>
        <v>-2.1256282291012134</v>
      </c>
      <c r="X98">
        <f t="shared" si="13"/>
        <v>-2.1139439287866848</v>
      </c>
      <c r="Y98">
        <f t="shared" si="14"/>
        <v>-1.1684300314528606E-2</v>
      </c>
      <c r="Z98">
        <f t="shared" si="15"/>
        <v>1.024464433991406</v>
      </c>
      <c r="AA98">
        <f t="shared" si="16"/>
        <v>-2.0195976943798954</v>
      </c>
      <c r="AB98">
        <f t="shared" si="17"/>
        <v>1.9962290937508382</v>
      </c>
      <c r="AD98">
        <f t="shared" si="22"/>
        <v>93</v>
      </c>
      <c r="AE98">
        <f t="shared" si="23"/>
        <v>8.0220551654262664</v>
      </c>
    </row>
    <row r="99" spans="1:31" x14ac:dyDescent="0.35">
      <c r="A99">
        <f t="shared" si="18"/>
        <v>93</v>
      </c>
      <c r="B99">
        <v>-1.9160100094245356</v>
      </c>
      <c r="C99">
        <f t="shared" si="19"/>
        <v>8.0220551654262664</v>
      </c>
      <c r="E99">
        <f t="shared" si="20"/>
        <v>94</v>
      </c>
      <c r="F99">
        <f t="shared" si="12"/>
        <v>-1.0475229078192001</v>
      </c>
      <c r="G99">
        <f t="shared" si="21"/>
        <v>-0.47925440589292623</v>
      </c>
      <c r="V99">
        <f t="shared" si="13"/>
        <v>94</v>
      </c>
      <c r="W99">
        <f t="shared" si="13"/>
        <v>-1.0475229078192001</v>
      </c>
      <c r="X99">
        <f t="shared" si="13"/>
        <v>-0.47925440589292623</v>
      </c>
      <c r="Y99">
        <f t="shared" si="14"/>
        <v>-0.56826850192627387</v>
      </c>
      <c r="Z99">
        <f t="shared" si="15"/>
        <v>1.024464433991406</v>
      </c>
      <c r="AA99">
        <f t="shared" si="16"/>
        <v>-2.5761818959916409</v>
      </c>
      <c r="AB99">
        <f t="shared" si="17"/>
        <v>1.439644892139093</v>
      </c>
      <c r="AD99">
        <f t="shared" si="22"/>
        <v>94</v>
      </c>
      <c r="AE99">
        <f t="shared" si="23"/>
        <v>9.1001604867082797</v>
      </c>
    </row>
    <row r="100" spans="1:31" x14ac:dyDescent="0.35">
      <c r="A100">
        <f t="shared" si="18"/>
        <v>94</v>
      </c>
      <c r="B100">
        <v>0.10151986902498664</v>
      </c>
      <c r="C100">
        <f t="shared" si="19"/>
        <v>9.1001604867082797</v>
      </c>
      <c r="E100">
        <f t="shared" si="20"/>
        <v>95</v>
      </c>
      <c r="F100">
        <f t="shared" si="12"/>
        <v>0.14588017530446606</v>
      </c>
      <c r="G100">
        <f t="shared" si="21"/>
        <v>0.6994894790341879</v>
      </c>
      <c r="V100">
        <f t="shared" si="13"/>
        <v>95</v>
      </c>
      <c r="W100">
        <f t="shared" si="13"/>
        <v>0.14588017530446606</v>
      </c>
      <c r="X100">
        <f t="shared" si="13"/>
        <v>0.6994894790341879</v>
      </c>
      <c r="Y100">
        <f t="shared" si="14"/>
        <v>-0.55360930372972184</v>
      </c>
      <c r="Z100">
        <f t="shared" si="15"/>
        <v>1.024464433991406</v>
      </c>
      <c r="AA100">
        <f t="shared" si="16"/>
        <v>-2.5615226977950885</v>
      </c>
      <c r="AB100">
        <f t="shared" si="17"/>
        <v>1.454304090335645</v>
      </c>
      <c r="AD100">
        <f t="shared" si="22"/>
        <v>95</v>
      </c>
      <c r="AE100">
        <f t="shared" si="23"/>
        <v>10.293563569831946</v>
      </c>
    </row>
    <row r="101" spans="1:31" x14ac:dyDescent="0.35">
      <c r="A101">
        <f t="shared" si="18"/>
        <v>95</v>
      </c>
      <c r="B101">
        <v>0.94375520294114768</v>
      </c>
      <c r="C101">
        <f t="shared" si="19"/>
        <v>10.293563569831946</v>
      </c>
      <c r="E101">
        <f t="shared" si="20"/>
        <v>96</v>
      </c>
      <c r="F101">
        <f t="shared" si="12"/>
        <v>0.72645449782897664</v>
      </c>
      <c r="G101">
        <f t="shared" si="21"/>
        <v>0.95707885410486182</v>
      </c>
      <c r="V101">
        <f t="shared" si="13"/>
        <v>96</v>
      </c>
      <c r="W101">
        <f t="shared" si="13"/>
        <v>0.72645449782897664</v>
      </c>
      <c r="X101">
        <f t="shared" si="13"/>
        <v>0.95707885410486182</v>
      </c>
      <c r="Y101">
        <f t="shared" si="14"/>
        <v>-0.23062435627588518</v>
      </c>
      <c r="Z101">
        <f t="shared" si="15"/>
        <v>1.024464433991406</v>
      </c>
      <c r="AA101">
        <f t="shared" si="16"/>
        <v>-2.2385377503412522</v>
      </c>
      <c r="AB101">
        <f t="shared" si="17"/>
        <v>1.7772890377894817</v>
      </c>
      <c r="AD101">
        <f t="shared" si="22"/>
        <v>96</v>
      </c>
      <c r="AE101">
        <f t="shared" si="23"/>
        <v>10.874137892356456</v>
      </c>
    </row>
    <row r="102" spans="1:31" x14ac:dyDescent="0.35">
      <c r="A102">
        <f t="shared" si="18"/>
        <v>96</v>
      </c>
      <c r="B102">
        <v>0.85739443406232374</v>
      </c>
      <c r="C102">
        <f t="shared" si="19"/>
        <v>10.874137892356456</v>
      </c>
      <c r="E102">
        <f t="shared" si="20"/>
        <v>97</v>
      </c>
      <c r="F102">
        <f t="shared" si="12"/>
        <v>0.90090553585459077</v>
      </c>
      <c r="G102">
        <f t="shared" si="21"/>
        <v>0.82079460681814065</v>
      </c>
      <c r="V102">
        <f t="shared" si="13"/>
        <v>97</v>
      </c>
      <c r="W102">
        <f t="shared" si="13"/>
        <v>0.90090553585459077</v>
      </c>
      <c r="X102">
        <f t="shared" si="13"/>
        <v>0.82079460681814065</v>
      </c>
      <c r="Y102">
        <f t="shared" si="14"/>
        <v>8.0110929036450118E-2</v>
      </c>
      <c r="Z102">
        <f t="shared" si="15"/>
        <v>1.024464433991406</v>
      </c>
      <c r="AA102">
        <f t="shared" si="16"/>
        <v>-1.9278024650289167</v>
      </c>
      <c r="AB102">
        <f t="shared" si="17"/>
        <v>2.0880243231018172</v>
      </c>
      <c r="AD102">
        <f t="shared" si="22"/>
        <v>97</v>
      </c>
      <c r="AE102">
        <f t="shared" si="23"/>
        <v>11.048588930382071</v>
      </c>
    </row>
    <row r="103" spans="1:31" x14ac:dyDescent="0.35">
      <c r="A103">
        <f t="shared" si="18"/>
        <v>97</v>
      </c>
      <c r="B103">
        <v>0.60817129254501401</v>
      </c>
      <c r="C103">
        <f t="shared" si="19"/>
        <v>11.048588930382071</v>
      </c>
      <c r="E103">
        <f t="shared" si="20"/>
        <v>98</v>
      </c>
      <c r="F103">
        <f t="shared" si="12"/>
        <v>0.22942021387836675</v>
      </c>
      <c r="G103">
        <f t="shared" si="21"/>
        <v>-4.7980774096732792E-2</v>
      </c>
      <c r="V103">
        <f t="shared" si="13"/>
        <v>98</v>
      </c>
      <c r="W103">
        <f t="shared" si="13"/>
        <v>0.22942021387836675</v>
      </c>
      <c r="X103">
        <f t="shared" si="13"/>
        <v>-4.7980774096732792E-2</v>
      </c>
      <c r="Y103">
        <f t="shared" si="14"/>
        <v>0.27740098797509954</v>
      </c>
      <c r="Z103">
        <f t="shared" si="15"/>
        <v>1.024464433991406</v>
      </c>
      <c r="AA103">
        <f t="shared" si="16"/>
        <v>-1.7305124060902672</v>
      </c>
      <c r="AB103">
        <f t="shared" si="17"/>
        <v>2.2853143820404664</v>
      </c>
      <c r="AD103">
        <f t="shared" si="22"/>
        <v>98</v>
      </c>
      <c r="AE103">
        <f t="shared" si="23"/>
        <v>10.377103608405847</v>
      </c>
    </row>
    <row r="104" spans="1:31" x14ac:dyDescent="0.35">
      <c r="A104">
        <f t="shared" si="18"/>
        <v>98</v>
      </c>
      <c r="B104">
        <v>-0.23527438435259732</v>
      </c>
      <c r="C104">
        <f t="shared" si="19"/>
        <v>10.377103608405847</v>
      </c>
      <c r="E104">
        <f t="shared" si="20"/>
        <v>99</v>
      </c>
      <c r="F104">
        <f t="shared" si="12"/>
        <v>0.95305001194792993</v>
      </c>
      <c r="G104">
        <f t="shared" si="21"/>
        <v>0.75742267310068068</v>
      </c>
      <c r="V104">
        <f t="shared" si="13"/>
        <v>99</v>
      </c>
      <c r="W104">
        <f t="shared" si="13"/>
        <v>0.95305001194792993</v>
      </c>
      <c r="X104">
        <f t="shared" si="13"/>
        <v>0.75742267310068068</v>
      </c>
      <c r="Y104">
        <f t="shared" si="14"/>
        <v>0.19562733884724925</v>
      </c>
      <c r="Z104">
        <f t="shared" si="15"/>
        <v>1.024464433991406</v>
      </c>
      <c r="AA104">
        <f t="shared" si="16"/>
        <v>-1.8122860552181175</v>
      </c>
      <c r="AB104">
        <f t="shared" si="17"/>
        <v>2.2035407329126162</v>
      </c>
      <c r="AD104">
        <f t="shared" si="22"/>
        <v>99</v>
      </c>
      <c r="AE104">
        <f t="shared" si="23"/>
        <v>11.10073340647541</v>
      </c>
    </row>
    <row r="105" spans="1:31" x14ac:dyDescent="0.35">
      <c r="A105">
        <f t="shared" si="18"/>
        <v>99</v>
      </c>
      <c r="B105">
        <v>0.78970600372079702</v>
      </c>
      <c r="C105">
        <f t="shared" si="19"/>
        <v>11.10073340647541</v>
      </c>
      <c r="E105">
        <f t="shared" si="20"/>
        <v>100</v>
      </c>
      <c r="F105">
        <f t="shared" si="12"/>
        <v>-0.59122670475603734</v>
      </c>
      <c r="G105">
        <f t="shared" si="21"/>
        <v>-0.93860722515436956</v>
      </c>
      <c r="V105">
        <f t="shared" si="13"/>
        <v>100</v>
      </c>
      <c r="W105">
        <f t="shared" si="13"/>
        <v>-0.59122670475603734</v>
      </c>
      <c r="X105">
        <f t="shared" si="13"/>
        <v>-0.93860722515436956</v>
      </c>
      <c r="Y105">
        <f t="shared" si="14"/>
        <v>0.34738052039833223</v>
      </c>
      <c r="Z105">
        <f t="shared" si="15"/>
        <v>1.024464433991406</v>
      </c>
      <c r="AA105">
        <f t="shared" si="16"/>
        <v>-1.6605328736670346</v>
      </c>
      <c r="AB105">
        <f t="shared" si="17"/>
        <v>2.3552939144636991</v>
      </c>
      <c r="AD105">
        <f t="shared" si="22"/>
        <v>100</v>
      </c>
      <c r="AE105">
        <f t="shared" si="23"/>
        <v>9.5564566897714425</v>
      </c>
    </row>
    <row r="106" spans="1:31" x14ac:dyDescent="0.35">
      <c r="A106">
        <f t="shared" si="18"/>
        <v>100</v>
      </c>
      <c r="B106">
        <v>-1.0561154940171853</v>
      </c>
      <c r="C106">
        <f t="shared" si="19"/>
        <v>9.5564566897714425</v>
      </c>
      <c r="E106">
        <f t="shared" si="20"/>
        <v>101</v>
      </c>
      <c r="F106">
        <f t="shared" si="12"/>
        <v>-2.1071382329566291E-2</v>
      </c>
      <c r="G106">
        <f t="shared" si="21"/>
        <v>-3.3532418949587861E-2</v>
      </c>
      <c r="V106">
        <f t="shared" si="13"/>
        <v>101</v>
      </c>
      <c r="W106">
        <f t="shared" si="13"/>
        <v>-2.1071382329566291E-2</v>
      </c>
      <c r="X106">
        <f t="shared" si="13"/>
        <v>-3.3532418949587861E-2</v>
      </c>
      <c r="Y106">
        <f t="shared" si="14"/>
        <v>1.2461036620021571E-2</v>
      </c>
      <c r="Z106">
        <f t="shared" si="15"/>
        <v>1.024464433991406</v>
      </c>
      <c r="AA106">
        <f t="shared" si="16"/>
        <v>-1.9954523574453453</v>
      </c>
      <c r="AB106">
        <f t="shared" si="17"/>
        <v>2.0203744306853886</v>
      </c>
      <c r="AD106">
        <f t="shared" si="22"/>
        <v>101</v>
      </c>
      <c r="AE106">
        <f t="shared" si="23"/>
        <v>10.126612012197914</v>
      </c>
    </row>
    <row r="107" spans="1:31" x14ac:dyDescent="0.35">
      <c r="A107">
        <f t="shared" si="18"/>
        <v>101</v>
      </c>
      <c r="B107">
        <v>0.22586923055446753</v>
      </c>
      <c r="C107">
        <f t="shared" si="19"/>
        <v>10.126612012197914</v>
      </c>
      <c r="E107">
        <f t="shared" si="20"/>
        <v>102</v>
      </c>
      <c r="F107">
        <f t="shared" si="12"/>
        <v>0.47097340519127506</v>
      </c>
      <c r="G107">
        <f t="shared" si="21"/>
        <v>0.47049021234848615</v>
      </c>
      <c r="V107">
        <f t="shared" si="13"/>
        <v>102</v>
      </c>
      <c r="W107">
        <f t="shared" si="13"/>
        <v>0.47097340519127506</v>
      </c>
      <c r="X107">
        <f t="shared" si="13"/>
        <v>0.47049021234848615</v>
      </c>
      <c r="Y107">
        <f t="shared" si="14"/>
        <v>4.8319284278891539E-4</v>
      </c>
      <c r="Z107">
        <f t="shared" si="15"/>
        <v>1.024464433991406</v>
      </c>
      <c r="AA107">
        <f t="shared" si="16"/>
        <v>-2.007430201222578</v>
      </c>
      <c r="AB107">
        <f t="shared" si="17"/>
        <v>2.0083965869081557</v>
      </c>
      <c r="AD107">
        <f t="shared" si="22"/>
        <v>102</v>
      </c>
      <c r="AE107">
        <f t="shared" si="23"/>
        <v>10.618656799718755</v>
      </c>
    </row>
    <row r="108" spans="1:31" x14ac:dyDescent="0.35">
      <c r="A108">
        <f t="shared" si="18"/>
        <v>102</v>
      </c>
      <c r="B108">
        <v>0.57520223729110798</v>
      </c>
      <c r="C108">
        <f t="shared" si="19"/>
        <v>10.618656799718755</v>
      </c>
      <c r="E108">
        <f t="shared" si="20"/>
        <v>103</v>
      </c>
      <c r="F108">
        <f t="shared" si="12"/>
        <v>1.2216942529861949</v>
      </c>
      <c r="G108">
        <f t="shared" si="21"/>
        <v>1.0968075952897136</v>
      </c>
      <c r="V108">
        <f t="shared" si="13"/>
        <v>103</v>
      </c>
      <c r="W108">
        <f t="shared" si="13"/>
        <v>1.2216942529861949</v>
      </c>
      <c r="X108">
        <f t="shared" si="13"/>
        <v>1.0968075952897136</v>
      </c>
      <c r="Y108">
        <f t="shared" si="14"/>
        <v>0.12488665769648133</v>
      </c>
      <c r="Z108">
        <f t="shared" si="15"/>
        <v>1.024464433991406</v>
      </c>
      <c r="AA108">
        <f t="shared" si="16"/>
        <v>-1.8830267363688855</v>
      </c>
      <c r="AB108">
        <f t="shared" si="17"/>
        <v>2.1328000517618482</v>
      </c>
      <c r="AD108">
        <f t="shared" si="22"/>
        <v>103</v>
      </c>
      <c r="AE108">
        <f t="shared" si="23"/>
        <v>11.369377647513675</v>
      </c>
    </row>
    <row r="109" spans="1:31" x14ac:dyDescent="0.35">
      <c r="A109">
        <f t="shared" si="18"/>
        <v>103</v>
      </c>
      <c r="B109">
        <v>1.051358335168767</v>
      </c>
      <c r="C109">
        <f t="shared" si="19"/>
        <v>11.369377647513675</v>
      </c>
      <c r="E109">
        <f t="shared" si="20"/>
        <v>104</v>
      </c>
      <c r="F109">
        <f t="shared" si="12"/>
        <v>0.61375882570789564</v>
      </c>
      <c r="G109">
        <f t="shared" si="21"/>
        <v>0.2296797069139026</v>
      </c>
      <c r="V109">
        <f t="shared" si="13"/>
        <v>104</v>
      </c>
      <c r="W109">
        <f t="shared" si="13"/>
        <v>0.61375882570789564</v>
      </c>
      <c r="X109">
        <f t="shared" si="13"/>
        <v>0.2296797069139026</v>
      </c>
      <c r="Y109">
        <f t="shared" si="14"/>
        <v>0.38407911879399304</v>
      </c>
      <c r="Z109">
        <f t="shared" si="15"/>
        <v>1.024464433991406</v>
      </c>
      <c r="AA109">
        <f t="shared" si="16"/>
        <v>-1.6238342752713737</v>
      </c>
      <c r="AB109">
        <f t="shared" si="17"/>
        <v>2.39199251285936</v>
      </c>
      <c r="AD109">
        <f t="shared" si="22"/>
        <v>104</v>
      </c>
      <c r="AE109">
        <f t="shared" si="23"/>
        <v>10.761442220235375</v>
      </c>
    </row>
    <row r="110" spans="1:31" x14ac:dyDescent="0.35">
      <c r="A110">
        <f t="shared" si="18"/>
        <v>104</v>
      </c>
      <c r="B110">
        <v>1.3149534009556497E-2</v>
      </c>
      <c r="C110">
        <f t="shared" si="19"/>
        <v>10.761442220235375</v>
      </c>
      <c r="E110" s="8">
        <f t="shared" si="20"/>
        <v>105</v>
      </c>
      <c r="F110" s="8">
        <f t="shared" si="12"/>
        <v>1.807081660955479</v>
      </c>
      <c r="G110" s="8">
        <f t="shared" si="21"/>
        <v>1.4578518544567869</v>
      </c>
      <c r="V110">
        <f t="shared" si="13"/>
        <v>105</v>
      </c>
      <c r="W110">
        <f t="shared" si="13"/>
        <v>1.807081660955479</v>
      </c>
      <c r="X110">
        <f t="shared" si="13"/>
        <v>1.4578518544567869</v>
      </c>
      <c r="Y110">
        <f t="shared" si="14"/>
        <v>0.34922980649869206</v>
      </c>
      <c r="Z110">
        <f t="shared" si="15"/>
        <v>1.024464433991406</v>
      </c>
      <c r="AA110">
        <f t="shared" si="16"/>
        <v>-1.6586835875666748</v>
      </c>
      <c r="AB110">
        <f t="shared" si="17"/>
        <v>2.3571432005640589</v>
      </c>
      <c r="AD110" s="8">
        <f t="shared" si="22"/>
        <v>105</v>
      </c>
      <c r="AE110" s="8">
        <f t="shared" si="23"/>
        <v>11.954765055482959</v>
      </c>
    </row>
    <row r="111" spans="1:31" x14ac:dyDescent="0.35">
      <c r="A111">
        <f t="shared" si="18"/>
        <v>105</v>
      </c>
      <c r="B111" s="8">
        <v>1.4243854081201066</v>
      </c>
      <c r="C111" s="8">
        <f t="shared" si="19"/>
        <v>11.954765055482959</v>
      </c>
      <c r="V111">
        <f>V110+1</f>
        <v>106</v>
      </c>
      <c r="Y111">
        <f>SUMPRODUCT(W110,J$6)+SUMPRODUCT(X110,K$6)</f>
        <v>0.64811627506722103</v>
      </c>
      <c r="Z111">
        <f>K$16*SQRT(SUMSQ(N$16:N16))</f>
        <v>1.024464433991406</v>
      </c>
      <c r="AA111">
        <f>Y111-NORMSINV(1-Z$4/2)*Z111</f>
        <v>-1.3597971189981459</v>
      </c>
      <c r="AB111">
        <f>Y111+NORMSINV(1-Z$4/2)*Z111</f>
        <v>2.6560296691325878</v>
      </c>
      <c r="AD111">
        <f t="shared" si="22"/>
        <v>106</v>
      </c>
      <c r="AE111">
        <f>Y111+K$7</f>
        <v>10.7957996695947</v>
      </c>
    </row>
    <row r="112" spans="1:31" x14ac:dyDescent="0.35">
      <c r="V112">
        <f>V111+1</f>
        <v>107</v>
      </c>
      <c r="Y112">
        <f>SUMPRODUCT(Y111,J6)</f>
        <v>0.48673107153186806</v>
      </c>
      <c r="Z112">
        <f>K$16*SQRT(SUMSQ(N$16:N17))</f>
        <v>1.0597386334708196</v>
      </c>
      <c r="AA112">
        <f>Y112-NORMSINV(1-Z$4/2)*Z112</f>
        <v>-1.5903184830966313</v>
      </c>
      <c r="AB112">
        <f>Y112+NORMSINV(1-Z$4/2)*Z112</f>
        <v>2.5637806261603675</v>
      </c>
      <c r="AD112">
        <f t="shared" si="22"/>
        <v>107</v>
      </c>
      <c r="AE112">
        <f>Y112+K$7</f>
        <v>10.634414466059347</v>
      </c>
    </row>
    <row r="113" spans="2:31" x14ac:dyDescent="0.35">
      <c r="B113" s="16" t="s">
        <v>53</v>
      </c>
      <c r="V113">
        <f>V112+1</f>
        <v>108</v>
      </c>
      <c r="Y113">
        <f>SUMPRODUCT(Y112,J6)</f>
        <v>0.36553184221456103</v>
      </c>
      <c r="Z113">
        <f>K$16*SQRT(SUMSQ(N$16:N18))</f>
        <v>1.0791245562723533</v>
      </c>
      <c r="AA113">
        <f>Y113-NORMSINV(1-Z$4/2)*Z113</f>
        <v>-1.7495134229120177</v>
      </c>
      <c r="AB113">
        <f>Y113+NORMSINV(1-Z$4/2)*Z113</f>
        <v>2.4805771073411398</v>
      </c>
      <c r="AD113">
        <f t="shared" si="22"/>
        <v>108</v>
      </c>
      <c r="AE113">
        <f>Y113+K$7</f>
        <v>10.513215236742042</v>
      </c>
    </row>
    <row r="114" spans="2:31" x14ac:dyDescent="0.35">
      <c r="V114">
        <f>V113+1</f>
        <v>109</v>
      </c>
      <c r="Y114">
        <f>SUMPRODUCT(Y113,J6)</f>
        <v>0.2745120159521654</v>
      </c>
      <c r="Z114">
        <f>K$16*SQRT(SUMSQ(N$16:N19))</f>
        <v>1.0899059798038642</v>
      </c>
      <c r="AA114">
        <f>Y114-NORMSINV(1-Z$4/2)*Z114</f>
        <v>-1.8616644509982474</v>
      </c>
      <c r="AB114">
        <f>Y114+NORMSINV(1-Z$4/2)*Z114</f>
        <v>2.4106884829025783</v>
      </c>
      <c r="AD114">
        <f t="shared" si="22"/>
        <v>109</v>
      </c>
      <c r="AE114">
        <f>Y114+K$7</f>
        <v>10.422195410479645</v>
      </c>
    </row>
    <row r="115" spans="2:31" x14ac:dyDescent="0.35">
      <c r="V115" s="8">
        <f>V114+1</f>
        <v>110</v>
      </c>
      <c r="W115" s="8"/>
      <c r="X115" s="8"/>
      <c r="Y115" s="8">
        <f>SUMPRODUCT(Y114,J6)</f>
        <v>0.20615672343502353</v>
      </c>
      <c r="Z115" s="8">
        <f>K$16*SQRT(SUMSQ(N$16:N20))</f>
        <v>1.0959398301931005</v>
      </c>
      <c r="AA115" s="8">
        <f>Y115-NORMSINV(1-Z$4/2)*Z115</f>
        <v>-1.9418458729663954</v>
      </c>
      <c r="AB115" s="8">
        <f>Y115+NORMSINV(1-Z$4/2)*Z115</f>
        <v>2.3541593198364423</v>
      </c>
      <c r="AD115" s="8">
        <f t="shared" si="22"/>
        <v>110</v>
      </c>
      <c r="AE115" s="8">
        <f>Y115+K$7</f>
        <v>10.353840117962504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19C37-0604-4A2C-8F24-FD6AD8BC1C4D}">
  <dimension ref="A1:AE113"/>
  <sheetViews>
    <sheetView workbookViewId="0"/>
  </sheetViews>
  <sheetFormatPr defaultRowHeight="14.5" x14ac:dyDescent="0.35"/>
  <cols>
    <col min="1" max="1" width="4.81640625" customWidth="1"/>
    <col min="4" max="4" width="9.1796875" customWidth="1"/>
    <col min="7" max="7" width="9.1796875" customWidth="1"/>
    <col min="9" max="9" width="10.26953125" customWidth="1"/>
    <col min="10" max="10" width="9.1796875" customWidth="1"/>
    <col min="15" max="15" width="9.1796875" customWidth="1"/>
    <col min="22" max="22" width="9.1796875" customWidth="1"/>
  </cols>
  <sheetData>
    <row r="1" spans="1:31" x14ac:dyDescent="0.35">
      <c r="A1" s="1" t="s">
        <v>54</v>
      </c>
      <c r="D1" t="s">
        <v>2</v>
      </c>
      <c r="H1" t="s">
        <v>3</v>
      </c>
      <c r="L1" t="s">
        <v>4</v>
      </c>
      <c r="P1" t="s">
        <v>5</v>
      </c>
      <c r="V1" t="s">
        <v>6</v>
      </c>
      <c r="AD1" t="s">
        <v>7</v>
      </c>
    </row>
    <row r="2" spans="1:31" ht="15" thickBot="1" x14ac:dyDescent="0.4">
      <c r="A2" s="2"/>
      <c r="B2" s="2"/>
      <c r="Y2" t="s">
        <v>8</v>
      </c>
      <c r="Z2">
        <v>0.05</v>
      </c>
    </row>
    <row r="3" spans="1:31" ht="15" thickTop="1" x14ac:dyDescent="0.35">
      <c r="B3" s="3" t="s">
        <v>10</v>
      </c>
      <c r="D3" s="4" t="s">
        <v>11</v>
      </c>
      <c r="E3" s="4" t="s">
        <v>12</v>
      </c>
      <c r="F3" s="4" t="s">
        <v>13</v>
      </c>
      <c r="H3" s="4" t="s">
        <v>14</v>
      </c>
      <c r="I3" s="4" t="s">
        <v>15</v>
      </c>
      <c r="J3" s="4" t="s">
        <v>16</v>
      </c>
      <c r="L3" s="4" t="s">
        <v>17</v>
      </c>
      <c r="M3" s="4" t="s">
        <v>18</v>
      </c>
      <c r="N3" s="4" t="s">
        <v>19</v>
      </c>
      <c r="P3" s="4" t="s">
        <v>20</v>
      </c>
      <c r="Q3" s="4" t="s">
        <v>55</v>
      </c>
      <c r="R3" s="4" t="s">
        <v>25</v>
      </c>
      <c r="S3" s="4" t="s">
        <v>56</v>
      </c>
      <c r="T3" s="4" t="s">
        <v>23</v>
      </c>
      <c r="V3" s="4" t="s">
        <v>11</v>
      </c>
      <c r="W3" s="4" t="s">
        <v>12</v>
      </c>
      <c r="X3" s="4" t="s">
        <v>13</v>
      </c>
      <c r="Y3" s="4" t="s">
        <v>24</v>
      </c>
      <c r="Z3" s="4" t="s">
        <v>25</v>
      </c>
      <c r="AA3" s="4" t="s">
        <v>26</v>
      </c>
      <c r="AB3" s="4" t="s">
        <v>27</v>
      </c>
      <c r="AD3" s="4" t="s">
        <v>11</v>
      </c>
      <c r="AE3" s="4" t="s">
        <v>28</v>
      </c>
    </row>
    <row r="4" spans="1:31" x14ac:dyDescent="0.35">
      <c r="A4">
        <v>1</v>
      </c>
      <c r="B4">
        <v>3.1176756475655343</v>
      </c>
      <c r="D4">
        <v>1</v>
      </c>
      <c r="E4">
        <f>B4-J$6</f>
        <v>-7.0252443751671123</v>
      </c>
      <c r="F4">
        <v>0</v>
      </c>
      <c r="H4" s="5">
        <v>2</v>
      </c>
      <c r="I4">
        <f>Q6</f>
        <v>5.7348787898714643E-2</v>
      </c>
      <c r="J4">
        <v>0</v>
      </c>
      <c r="L4">
        <f t="array" ref="L4:N5">[2]!ARRoots(I4:I5)</f>
        <v>-13.212971643779214</v>
      </c>
      <c r="M4">
        <v>0</v>
      </c>
      <c r="N4">
        <v>13.212971643779214</v>
      </c>
      <c r="P4" t="s">
        <v>30</v>
      </c>
      <c r="Q4">
        <f t="array" ref="Q4:R7">[2]!ARIMA_Coeff(B4:B108,2,1,0,TRUE)</f>
        <v>2.6431080857495095</v>
      </c>
      <c r="R4">
        <v>1.3301206154933276</v>
      </c>
      <c r="S4">
        <f>Q4/R4</f>
        <v>1.9871191040590019</v>
      </c>
      <c r="T4">
        <f>TDIST(ABS(S4),J$18-J$10-J$11-1,2)</f>
        <v>4.9672275751381764E-2</v>
      </c>
      <c r="V4">
        <f>D4</f>
        <v>1</v>
      </c>
      <c r="W4">
        <f>E4</f>
        <v>-7.0252443751671123</v>
      </c>
      <c r="X4">
        <f>F4</f>
        <v>0</v>
      </c>
      <c r="Y4">
        <f>W4-X4</f>
        <v>-7.0252443751671123</v>
      </c>
      <c r="Z4">
        <f>J$15</f>
        <v>1.0329705004875187</v>
      </c>
      <c r="AA4">
        <f>Y4-NORMSINV(1-Z$2/2)*Z4</f>
        <v>-9.0498293532149638</v>
      </c>
      <c r="AB4">
        <f>Y4+NORMSINV(1-Z$2/2)*Z4</f>
        <v>-5.0006593971192617</v>
      </c>
      <c r="AD4">
        <v>1</v>
      </c>
      <c r="AE4">
        <f>B4</f>
        <v>3.1176756475655343</v>
      </c>
    </row>
    <row r="5" spans="1:31" x14ac:dyDescent="0.35">
      <c r="A5">
        <f t="shared" ref="A5:A68" si="0">A4+1</f>
        <v>2</v>
      </c>
      <c r="B5">
        <v>5.8082510857989273</v>
      </c>
      <c r="D5">
        <f>D4+1</f>
        <v>2</v>
      </c>
      <c r="E5">
        <f t="shared" ref="E5:E68" si="1">B5-J$6</f>
        <v>-4.3346689369337188</v>
      </c>
      <c r="F5">
        <v>0</v>
      </c>
      <c r="H5" s="5">
        <f>H4-1</f>
        <v>1</v>
      </c>
      <c r="I5">
        <f>Q5</f>
        <v>0.68206470645737916</v>
      </c>
      <c r="J5">
        <f>Q7</f>
        <v>-0.41255156487662625</v>
      </c>
      <c r="L5" s="8">
        <v>1.3197001127052985</v>
      </c>
      <c r="M5" s="8">
        <v>0</v>
      </c>
      <c r="N5" s="8">
        <v>1.3197001127052985</v>
      </c>
      <c r="P5" t="s">
        <v>29</v>
      </c>
      <c r="Q5">
        <v>0.68206470645737916</v>
      </c>
      <c r="R5">
        <v>0.29114073847092764</v>
      </c>
      <c r="S5">
        <f>Q5/R5</f>
        <v>2.3427319379609526</v>
      </c>
      <c r="T5">
        <f>TDIST(ABS(S5),J$18-J$10-J$11-1,2)</f>
        <v>2.114417357133767E-2</v>
      </c>
      <c r="V5">
        <f t="shared" ref="V5:X68" si="2">D5</f>
        <v>2</v>
      </c>
      <c r="W5">
        <f t="shared" si="2"/>
        <v>-4.3346689369337188</v>
      </c>
      <c r="X5">
        <f t="shared" si="2"/>
        <v>0</v>
      </c>
      <c r="Y5">
        <f t="shared" ref="Y5:Y68" si="3">W5-X5</f>
        <v>-4.3346689369337188</v>
      </c>
      <c r="Z5">
        <f t="shared" ref="Z5:Z68" si="4">J$15</f>
        <v>1.0329705004875187</v>
      </c>
      <c r="AA5">
        <f t="shared" ref="AA5:AA68" si="5">Y5-NORMSINV(1-Z$2/2)*Z5</f>
        <v>-6.3592539149815694</v>
      </c>
      <c r="AB5">
        <f t="shared" ref="AB5:AB68" si="6">Y5+NORMSINV(1-Z$2/2)*Z5</f>
        <v>-2.3100839588858681</v>
      </c>
      <c r="AD5">
        <f>AD4+1</f>
        <v>2</v>
      </c>
      <c r="AE5">
        <f>B5</f>
        <v>5.8082510857989273</v>
      </c>
    </row>
    <row r="6" spans="1:31" x14ac:dyDescent="0.35">
      <c r="A6">
        <f t="shared" si="0"/>
        <v>3</v>
      </c>
      <c r="B6">
        <v>4.9067685983817757</v>
      </c>
      <c r="D6">
        <f t="shared" ref="D6:D69" si="7">D5+1</f>
        <v>3</v>
      </c>
      <c r="E6">
        <f t="shared" si="1"/>
        <v>-5.2361514243508704</v>
      </c>
      <c r="F6">
        <f>E6-SUMPRODUCT(E4:E5,I$4:I$5)-SUMPRODUCT(F5,J$5)</f>
        <v>-1.876737478683157</v>
      </c>
      <c r="H6" s="7" t="s">
        <v>30</v>
      </c>
      <c r="I6" s="8">
        <f>Q4</f>
        <v>2.6431080857495095</v>
      </c>
      <c r="J6" s="8">
        <f>I6/(1-SUM(I4:I5))</f>
        <v>10.142920022732646</v>
      </c>
      <c r="P6" t="s">
        <v>57</v>
      </c>
      <c r="Q6">
        <v>5.7348787898714643E-2</v>
      </c>
      <c r="R6">
        <v>0.17770512099001326</v>
      </c>
      <c r="S6">
        <f>Q6/R6</f>
        <v>0.3227188253170124</v>
      </c>
      <c r="T6">
        <f>TDIST(ABS(S6),J$18-J$10-J$11-1,2)</f>
        <v>0.74758877402436341</v>
      </c>
      <c r="V6">
        <f t="shared" si="2"/>
        <v>3</v>
      </c>
      <c r="W6">
        <f t="shared" si="2"/>
        <v>-5.2361514243508704</v>
      </c>
      <c r="X6">
        <f t="shared" si="2"/>
        <v>-1.876737478683157</v>
      </c>
      <c r="Y6">
        <f t="shared" si="3"/>
        <v>-3.3594139456677135</v>
      </c>
      <c r="Z6">
        <f t="shared" si="4"/>
        <v>1.0329705004875187</v>
      </c>
      <c r="AA6">
        <f t="shared" si="5"/>
        <v>-5.3839989237155645</v>
      </c>
      <c r="AB6">
        <f t="shared" si="6"/>
        <v>-1.3348289676198628</v>
      </c>
      <c r="AD6">
        <f t="shared" ref="AD6:AD69" si="8">AD5+1</f>
        <v>3</v>
      </c>
      <c r="AE6">
        <f t="shared" ref="AE6:AE69" si="9">B6</f>
        <v>4.9067685983817757</v>
      </c>
    </row>
    <row r="7" spans="1:31" x14ac:dyDescent="0.35">
      <c r="A7">
        <f t="shared" si="0"/>
        <v>4</v>
      </c>
      <c r="B7">
        <v>6.1194744822602427</v>
      </c>
      <c r="D7">
        <f t="shared" si="7"/>
        <v>4</v>
      </c>
      <c r="E7">
        <f t="shared" si="1"/>
        <v>-4.0234455404724034</v>
      </c>
      <c r="F7">
        <f t="shared" ref="F7:F70" si="10">E7-SUMPRODUCT(E5:E6,I$4:I$5)-SUMPRODUCT(F6,J$5)</f>
        <v>-0.97771443047413098</v>
      </c>
      <c r="L7" t="s">
        <v>32</v>
      </c>
      <c r="P7" s="8" t="s">
        <v>31</v>
      </c>
      <c r="Q7" s="8">
        <v>-0.41255156487662625</v>
      </c>
      <c r="R7" s="8">
        <v>0.27764811419170954</v>
      </c>
      <c r="S7" s="8">
        <f>Q7/R7</f>
        <v>-1.4858792254996878</v>
      </c>
      <c r="T7" s="8">
        <f>TDIST(ABS(S7),J$18-J$10-J$11-1,2)</f>
        <v>0.14048869197050143</v>
      </c>
      <c r="V7">
        <f t="shared" si="2"/>
        <v>4</v>
      </c>
      <c r="W7">
        <f t="shared" si="2"/>
        <v>-4.0234455404724034</v>
      </c>
      <c r="X7">
        <f t="shared" si="2"/>
        <v>-0.97771443047413098</v>
      </c>
      <c r="Y7">
        <f t="shared" si="3"/>
        <v>-3.0457311099982727</v>
      </c>
      <c r="Z7">
        <f t="shared" si="4"/>
        <v>1.0329705004875187</v>
      </c>
      <c r="AA7">
        <f t="shared" si="5"/>
        <v>-5.0703160880461233</v>
      </c>
      <c r="AB7">
        <f t="shared" si="6"/>
        <v>-1.021146131950422</v>
      </c>
      <c r="AD7">
        <f t="shared" si="8"/>
        <v>4</v>
      </c>
      <c r="AE7">
        <f t="shared" si="9"/>
        <v>6.1194744822602427</v>
      </c>
    </row>
    <row r="8" spans="1:31" ht="15" thickBot="1" x14ac:dyDescent="0.4">
      <c r="A8">
        <f t="shared" si="0"/>
        <v>5</v>
      </c>
      <c r="B8">
        <v>8.1353263117657075</v>
      </c>
      <c r="D8">
        <f t="shared" si="7"/>
        <v>5</v>
      </c>
      <c r="E8">
        <f t="shared" si="1"/>
        <v>-2.0075937109669386</v>
      </c>
      <c r="F8">
        <f t="shared" si="10"/>
        <v>0.63358580968871103</v>
      </c>
      <c r="I8" t="s">
        <v>33</v>
      </c>
      <c r="J8" s="9">
        <f>SUMSQ(F6:F108)</f>
        <v>109.90388965237578</v>
      </c>
      <c r="V8">
        <f t="shared" si="2"/>
        <v>5</v>
      </c>
      <c r="W8">
        <f t="shared" si="2"/>
        <v>-2.0075937109669386</v>
      </c>
      <c r="X8">
        <f t="shared" si="2"/>
        <v>0.63358580968871103</v>
      </c>
      <c r="Y8">
        <f t="shared" si="3"/>
        <v>-2.6411795206556494</v>
      </c>
      <c r="Z8">
        <f t="shared" si="4"/>
        <v>1.0329705004875187</v>
      </c>
      <c r="AA8">
        <f t="shared" si="5"/>
        <v>-4.6657644987035001</v>
      </c>
      <c r="AB8">
        <f t="shared" si="6"/>
        <v>-0.61659454260779878</v>
      </c>
      <c r="AD8">
        <f t="shared" si="8"/>
        <v>5</v>
      </c>
      <c r="AE8">
        <f t="shared" si="9"/>
        <v>8.1353263117657075</v>
      </c>
    </row>
    <row r="9" spans="1:31" ht="15" thickTop="1" x14ac:dyDescent="0.35">
      <c r="A9">
        <f t="shared" si="0"/>
        <v>6</v>
      </c>
      <c r="B9">
        <v>9.3448674266459744</v>
      </c>
      <c r="D9">
        <f t="shared" si="7"/>
        <v>6</v>
      </c>
      <c r="E9">
        <f t="shared" si="1"/>
        <v>-0.79805259608667178</v>
      </c>
      <c r="F9">
        <f t="shared" si="10"/>
        <v>1.0633827612629569</v>
      </c>
      <c r="L9" s="4" t="s">
        <v>17</v>
      </c>
      <c r="M9" s="4" t="s">
        <v>18</v>
      </c>
      <c r="N9" s="4" t="s">
        <v>19</v>
      </c>
      <c r="P9" t="str">
        <f t="array" ref="P9:T13">[2]!ARIMA_Coeff(B4:B108,2,1,0,TRUE,TRUE)</f>
        <v/>
      </c>
      <c r="Q9" t="str">
        <v>coeff</v>
      </c>
      <c r="R9" t="str">
        <v>s.e.</v>
      </c>
      <c r="S9" t="str">
        <v>t-stat</v>
      </c>
      <c r="T9" t="str">
        <v>p-value</v>
      </c>
      <c r="V9">
        <f t="shared" si="2"/>
        <v>6</v>
      </c>
      <c r="W9">
        <f t="shared" si="2"/>
        <v>-0.79805259608667178</v>
      </c>
      <c r="X9">
        <f t="shared" si="2"/>
        <v>1.0633827612629569</v>
      </c>
      <c r="Y9">
        <f t="shared" si="3"/>
        <v>-1.8614353573496287</v>
      </c>
      <c r="Z9">
        <f t="shared" si="4"/>
        <v>1.0329705004875187</v>
      </c>
      <c r="AA9">
        <f t="shared" si="5"/>
        <v>-3.8860203353974794</v>
      </c>
      <c r="AB9">
        <f t="shared" si="6"/>
        <v>0.16314962069822192</v>
      </c>
      <c r="AD9">
        <f t="shared" si="8"/>
        <v>6</v>
      </c>
      <c r="AE9">
        <f t="shared" si="9"/>
        <v>9.3448674266459744</v>
      </c>
    </row>
    <row r="10" spans="1:31" x14ac:dyDescent="0.35">
      <c r="A10">
        <f t="shared" si="0"/>
        <v>7</v>
      </c>
      <c r="B10">
        <v>9.147650683887159</v>
      </c>
      <c r="D10">
        <f t="shared" si="7"/>
        <v>7</v>
      </c>
      <c r="E10">
        <f t="shared" si="1"/>
        <v>-0.99526933884548718</v>
      </c>
      <c r="F10">
        <f t="shared" si="10"/>
        <v>0.10288745898081514</v>
      </c>
      <c r="I10" t="s">
        <v>35</v>
      </c>
      <c r="J10" s="10">
        <v>2</v>
      </c>
      <c r="L10" s="11">
        <f t="array" ref="L10:N10">[2]!MARoots(J5)</f>
        <v>2.4239394178496219</v>
      </c>
      <c r="M10" s="11">
        <v>0</v>
      </c>
      <c r="N10" s="11">
        <v>2.4239394178496219</v>
      </c>
      <c r="P10" t="str">
        <v>constant</v>
      </c>
      <c r="Q10" s="22">
        <v>2.6431080857495095</v>
      </c>
      <c r="R10" s="14">
        <v>1.3301206154933276</v>
      </c>
      <c r="S10" s="14">
        <v>1.9871191040590019</v>
      </c>
      <c r="T10" s="23">
        <v>4.9789117631784396E-2</v>
      </c>
      <c r="V10">
        <f t="shared" si="2"/>
        <v>7</v>
      </c>
      <c r="W10">
        <f t="shared" si="2"/>
        <v>-0.99526933884548718</v>
      </c>
      <c r="X10">
        <f t="shared" si="2"/>
        <v>0.10288745898081514</v>
      </c>
      <c r="Y10">
        <f t="shared" si="3"/>
        <v>-1.0981567978263023</v>
      </c>
      <c r="Z10">
        <f t="shared" si="4"/>
        <v>1.0329705004875187</v>
      </c>
      <c r="AA10">
        <f t="shared" si="5"/>
        <v>-3.1227417758741529</v>
      </c>
      <c r="AB10">
        <f t="shared" si="6"/>
        <v>0.92642818022154838</v>
      </c>
      <c r="AD10">
        <f t="shared" si="8"/>
        <v>7</v>
      </c>
      <c r="AE10">
        <f t="shared" si="9"/>
        <v>9.147650683887159</v>
      </c>
    </row>
    <row r="11" spans="1:31" x14ac:dyDescent="0.35">
      <c r="A11">
        <f t="shared" si="0"/>
        <v>8</v>
      </c>
      <c r="B11">
        <v>8.1014932813029787</v>
      </c>
      <c r="D11">
        <f t="shared" si="7"/>
        <v>8</v>
      </c>
      <c r="E11">
        <f t="shared" si="1"/>
        <v>-2.0414267414296674</v>
      </c>
      <c r="F11">
        <f t="shared" si="10"/>
        <v>-1.2743749207102824</v>
      </c>
      <c r="I11" t="s">
        <v>38</v>
      </c>
      <c r="J11" s="13">
        <v>1</v>
      </c>
      <c r="P11" t="str">
        <v>psi  1</v>
      </c>
      <c r="Q11" s="18">
        <v>0.68206470645737916</v>
      </c>
      <c r="R11">
        <v>0.29114073847092764</v>
      </c>
      <c r="S11">
        <v>2.3427319379609526</v>
      </c>
      <c r="T11" s="19">
        <v>2.1229783896410837E-2</v>
      </c>
      <c r="V11">
        <f t="shared" si="2"/>
        <v>8</v>
      </c>
      <c r="W11">
        <f t="shared" si="2"/>
        <v>-2.0414267414296674</v>
      </c>
      <c r="X11">
        <f t="shared" si="2"/>
        <v>-1.2743749207102824</v>
      </c>
      <c r="Y11">
        <f t="shared" si="3"/>
        <v>-0.76705182071938505</v>
      </c>
      <c r="Z11">
        <f t="shared" si="4"/>
        <v>1.0329705004875187</v>
      </c>
      <c r="AA11">
        <f t="shared" si="5"/>
        <v>-2.7916367987672359</v>
      </c>
      <c r="AB11">
        <f t="shared" si="6"/>
        <v>1.2575331573284656</v>
      </c>
      <c r="AD11">
        <f t="shared" si="8"/>
        <v>8</v>
      </c>
      <c r="AE11">
        <f t="shared" si="9"/>
        <v>8.1014932813029787</v>
      </c>
    </row>
    <row r="12" spans="1:31" x14ac:dyDescent="0.35">
      <c r="A12">
        <f t="shared" si="0"/>
        <v>9</v>
      </c>
      <c r="B12">
        <v>10.146419029172929</v>
      </c>
      <c r="D12">
        <f t="shared" si="7"/>
        <v>9</v>
      </c>
      <c r="E12">
        <f t="shared" si="1"/>
        <v>3.4990064402826704E-3</v>
      </c>
      <c r="F12">
        <f t="shared" si="10"/>
        <v>0.92721626002474311</v>
      </c>
      <c r="I12" t="s">
        <v>39</v>
      </c>
      <c r="J12" s="13">
        <v>0</v>
      </c>
      <c r="L12" t="s">
        <v>40</v>
      </c>
      <c r="P12" t="str">
        <v>psi  2</v>
      </c>
      <c r="Q12" s="18">
        <v>5.7348787898714643E-2</v>
      </c>
      <c r="R12">
        <v>0.17770512099001326</v>
      </c>
      <c r="S12">
        <v>0.3227188253170124</v>
      </c>
      <c r="T12" s="19">
        <v>0.74761738818283541</v>
      </c>
      <c r="V12">
        <f t="shared" si="2"/>
        <v>9</v>
      </c>
      <c r="W12">
        <f t="shared" si="2"/>
        <v>3.4990064402826704E-3</v>
      </c>
      <c r="X12">
        <f t="shared" si="2"/>
        <v>0.92721626002474311</v>
      </c>
      <c r="Y12">
        <f t="shared" si="3"/>
        <v>-0.92371725358446044</v>
      </c>
      <c r="Z12">
        <f t="shared" si="4"/>
        <v>1.0329705004875187</v>
      </c>
      <c r="AA12">
        <f t="shared" si="5"/>
        <v>-2.9483022316323111</v>
      </c>
      <c r="AB12">
        <f t="shared" si="6"/>
        <v>1.1008677244633902</v>
      </c>
      <c r="AD12">
        <f t="shared" si="8"/>
        <v>9</v>
      </c>
      <c r="AE12">
        <f t="shared" si="9"/>
        <v>10.146419029172929</v>
      </c>
    </row>
    <row r="13" spans="1:31" ht="15" thickBot="1" x14ac:dyDescent="0.4">
      <c r="A13">
        <f t="shared" si="0"/>
        <v>10</v>
      </c>
      <c r="B13">
        <v>11.045196349004179</v>
      </c>
      <c r="D13">
        <f t="shared" si="7"/>
        <v>10</v>
      </c>
      <c r="E13">
        <f t="shared" si="1"/>
        <v>0.90227632627153298</v>
      </c>
      <c r="F13">
        <f t="shared" si="10"/>
        <v>1.3994876457282239</v>
      </c>
      <c r="I13" t="s">
        <v>41</v>
      </c>
      <c r="J13" s="13">
        <f>AVERAGE(F6:F108)</f>
        <v>-8.4202859934052292E-3</v>
      </c>
      <c r="P13" t="str">
        <v>theta  1</v>
      </c>
      <c r="Q13" s="20">
        <v>-0.41255156487662625</v>
      </c>
      <c r="R13" s="8">
        <v>0.27764811419170954</v>
      </c>
      <c r="S13" s="8">
        <v>-1.4858792254996878</v>
      </c>
      <c r="T13" s="21">
        <v>0.14062219091838468</v>
      </c>
      <c r="V13">
        <f t="shared" si="2"/>
        <v>10</v>
      </c>
      <c r="W13">
        <f t="shared" si="2"/>
        <v>0.90227632627153298</v>
      </c>
      <c r="X13">
        <f t="shared" si="2"/>
        <v>1.3994876457282239</v>
      </c>
      <c r="Y13">
        <f t="shared" si="3"/>
        <v>-0.49721131945669095</v>
      </c>
      <c r="Z13">
        <f t="shared" si="4"/>
        <v>1.0329705004875187</v>
      </c>
      <c r="AA13">
        <f t="shared" si="5"/>
        <v>-2.5217962975045416</v>
      </c>
      <c r="AB13">
        <f t="shared" si="6"/>
        <v>1.5273736585911597</v>
      </c>
      <c r="AD13">
        <f t="shared" si="8"/>
        <v>10</v>
      </c>
      <c r="AE13">
        <f t="shared" si="9"/>
        <v>11.045196349004179</v>
      </c>
    </row>
    <row r="14" spans="1:31" ht="15" thickTop="1" x14ac:dyDescent="0.35">
      <c r="A14">
        <f t="shared" si="0"/>
        <v>11</v>
      </c>
      <c r="B14">
        <v>10.122578080182986</v>
      </c>
      <c r="D14">
        <f t="shared" si="7"/>
        <v>11</v>
      </c>
      <c r="E14">
        <f t="shared" si="1"/>
        <v>-2.0341942549659819E-2</v>
      </c>
      <c r="F14">
        <f t="shared" si="10"/>
        <v>-5.8592625679011134E-2</v>
      </c>
      <c r="I14" t="s">
        <v>42</v>
      </c>
      <c r="J14" s="13">
        <f>STDEV(F6:F108)</f>
        <v>1.0379872436175719</v>
      </c>
      <c r="L14" s="4" t="s">
        <v>14</v>
      </c>
      <c r="M14" s="4" t="s">
        <v>43</v>
      </c>
      <c r="V14">
        <f t="shared" si="2"/>
        <v>11</v>
      </c>
      <c r="W14">
        <f t="shared" si="2"/>
        <v>-2.0341942549659819E-2</v>
      </c>
      <c r="X14">
        <f t="shared" si="2"/>
        <v>-5.8592625679011134E-2</v>
      </c>
      <c r="Y14">
        <f t="shared" si="3"/>
        <v>3.8250683129351315E-2</v>
      </c>
      <c r="Z14">
        <f t="shared" si="4"/>
        <v>1.0329705004875187</v>
      </c>
      <c r="AA14">
        <f t="shared" si="5"/>
        <v>-1.9863342949184992</v>
      </c>
      <c r="AB14">
        <f t="shared" si="6"/>
        <v>2.0628356611772021</v>
      </c>
      <c r="AD14">
        <f t="shared" si="8"/>
        <v>11</v>
      </c>
      <c r="AE14">
        <f t="shared" si="9"/>
        <v>10.122578080182986</v>
      </c>
    </row>
    <row r="15" spans="1:31" x14ac:dyDescent="0.35">
      <c r="A15">
        <f t="shared" si="0"/>
        <v>12</v>
      </c>
      <c r="B15">
        <v>10.173602244452049</v>
      </c>
      <c r="D15">
        <f t="shared" si="7"/>
        <v>12</v>
      </c>
      <c r="E15">
        <f t="shared" si="1"/>
        <v>3.0682221719402492E-2</v>
      </c>
      <c r="F15">
        <f t="shared" si="10"/>
        <v>-3.1360190282174946E-2</v>
      </c>
      <c r="I15" t="s">
        <v>44</v>
      </c>
      <c r="J15" s="13">
        <f>SQRT(J8/J18)</f>
        <v>1.0329705004875187</v>
      </c>
      <c r="L15" s="14">
        <v>0</v>
      </c>
      <c r="M15" s="14">
        <f t="array" ref="M15:M19">[2]!PSICoeff(I4:I5,J5)</f>
        <v>1</v>
      </c>
      <c r="P15" t="str">
        <f t="array" ref="P15:Q21">[2]!ARIMA_Stats(B4:B108,Q10:Q13,2,1,0,,TRUE)</f>
        <v>LL</v>
      </c>
      <c r="Q15" s="24">
        <v>-149.49184807813444</v>
      </c>
      <c r="V15">
        <f t="shared" si="2"/>
        <v>12</v>
      </c>
      <c r="W15">
        <f t="shared" si="2"/>
        <v>3.0682221719402492E-2</v>
      </c>
      <c r="X15">
        <f t="shared" si="2"/>
        <v>-3.1360190282174946E-2</v>
      </c>
      <c r="Y15">
        <f t="shared" si="3"/>
        <v>6.2042412001577438E-2</v>
      </c>
      <c r="Z15">
        <f t="shared" si="4"/>
        <v>1.0329705004875187</v>
      </c>
      <c r="AA15">
        <f t="shared" si="5"/>
        <v>-1.9625425660462732</v>
      </c>
      <c r="AB15">
        <f t="shared" si="6"/>
        <v>2.0866273900494279</v>
      </c>
      <c r="AD15">
        <f t="shared" si="8"/>
        <v>12</v>
      </c>
      <c r="AE15">
        <f t="shared" si="9"/>
        <v>10.173602244452049</v>
      </c>
    </row>
    <row r="16" spans="1:31" x14ac:dyDescent="0.35">
      <c r="A16">
        <f t="shared" si="0"/>
        <v>13</v>
      </c>
      <c r="B16">
        <v>10.821309800892813</v>
      </c>
      <c r="D16">
        <f t="shared" si="7"/>
        <v>13</v>
      </c>
      <c r="E16">
        <f t="shared" si="1"/>
        <v>0.67838977816016666</v>
      </c>
      <c r="F16">
        <f t="shared" si="10"/>
        <v>0.64569140778265033</v>
      </c>
      <c r="I16" t="s">
        <v>45</v>
      </c>
      <c r="J16" s="13">
        <f>AVERAGE(E6:E108)</f>
        <v>-0.18301965314968602</v>
      </c>
      <c r="L16">
        <f>L15+1</f>
        <v>1</v>
      </c>
      <c r="M16">
        <v>0.2695131415807529</v>
      </c>
      <c r="P16" t="str">
        <v>SS</v>
      </c>
      <c r="Q16" s="25">
        <v>109.90388965237578</v>
      </c>
      <c r="V16">
        <f t="shared" si="2"/>
        <v>13</v>
      </c>
      <c r="W16">
        <f t="shared" si="2"/>
        <v>0.67838977816016666</v>
      </c>
      <c r="X16">
        <f t="shared" si="2"/>
        <v>0.64569140778265033</v>
      </c>
      <c r="Y16">
        <f t="shared" si="3"/>
        <v>3.2698370377516328E-2</v>
      </c>
      <c r="Z16">
        <f t="shared" si="4"/>
        <v>1.0329705004875187</v>
      </c>
      <c r="AA16">
        <f t="shared" si="5"/>
        <v>-1.9918866076703343</v>
      </c>
      <c r="AB16">
        <f t="shared" si="6"/>
        <v>2.0572833484253668</v>
      </c>
      <c r="AD16">
        <f t="shared" si="8"/>
        <v>13</v>
      </c>
      <c r="AE16">
        <f t="shared" si="9"/>
        <v>10.821309800892813</v>
      </c>
    </row>
    <row r="17" spans="1:31" x14ac:dyDescent="0.35">
      <c r="A17">
        <f t="shared" si="0"/>
        <v>14</v>
      </c>
      <c r="B17">
        <v>10.084063249573957</v>
      </c>
      <c r="D17">
        <f t="shared" si="7"/>
        <v>14</v>
      </c>
      <c r="E17">
        <f t="shared" si="1"/>
        <v>-5.8856773158689535E-2</v>
      </c>
      <c r="F17">
        <f t="shared" si="10"/>
        <v>-0.25694108558071327</v>
      </c>
      <c r="I17" t="s">
        <v>46</v>
      </c>
      <c r="J17" s="13">
        <f>STDEV(E6:E108)</f>
        <v>1.2755567043427813</v>
      </c>
      <c r="L17">
        <f>L16+1</f>
        <v>2</v>
      </c>
      <c r="M17">
        <v>0.2411741896973969</v>
      </c>
      <c r="P17" t="str">
        <v>MSE</v>
      </c>
      <c r="Q17" s="25">
        <v>1.0670280548774347</v>
      </c>
      <c r="V17">
        <f t="shared" si="2"/>
        <v>14</v>
      </c>
      <c r="W17">
        <f t="shared" si="2"/>
        <v>-5.8856773158689535E-2</v>
      </c>
      <c r="X17">
        <f t="shared" si="2"/>
        <v>-0.25694108558071327</v>
      </c>
      <c r="Y17">
        <f t="shared" si="3"/>
        <v>0.19808431242202373</v>
      </c>
      <c r="Z17">
        <f t="shared" si="4"/>
        <v>1.0329705004875187</v>
      </c>
      <c r="AA17">
        <f t="shared" si="5"/>
        <v>-1.8265006656258269</v>
      </c>
      <c r="AB17">
        <f t="shared" si="6"/>
        <v>2.2226692904698746</v>
      </c>
      <c r="AD17">
        <f t="shared" si="8"/>
        <v>14</v>
      </c>
      <c r="AE17">
        <f t="shared" si="9"/>
        <v>10.084063249573957</v>
      </c>
    </row>
    <row r="18" spans="1:31" x14ac:dyDescent="0.35">
      <c r="A18">
        <f t="shared" si="0"/>
        <v>15</v>
      </c>
      <c r="B18">
        <v>10.346054055555477</v>
      </c>
      <c r="D18">
        <f t="shared" si="7"/>
        <v>15</v>
      </c>
      <c r="E18">
        <f t="shared" si="1"/>
        <v>0.20313403282283105</v>
      </c>
      <c r="F18">
        <f t="shared" si="10"/>
        <v>9.8371882092555304E-2</v>
      </c>
      <c r="I18" t="s">
        <v>47</v>
      </c>
      <c r="J18" s="15">
        <f>COUNT(E6:E108)</f>
        <v>103</v>
      </c>
      <c r="L18">
        <f>L17+1</f>
        <v>3</v>
      </c>
      <c r="M18">
        <v>0.17995265489348214</v>
      </c>
      <c r="P18" t="str">
        <v>AIC</v>
      </c>
      <c r="Q18" s="25">
        <v>16.682358316106317</v>
      </c>
      <c r="V18">
        <f t="shared" si="2"/>
        <v>15</v>
      </c>
      <c r="W18">
        <f t="shared" si="2"/>
        <v>0.20313403282283105</v>
      </c>
      <c r="X18">
        <f t="shared" si="2"/>
        <v>9.8371882092555304E-2</v>
      </c>
      <c r="Y18">
        <f t="shared" si="3"/>
        <v>0.10476215073027574</v>
      </c>
      <c r="Z18">
        <f t="shared" si="4"/>
        <v>1.0329705004875187</v>
      </c>
      <c r="AA18">
        <f t="shared" si="5"/>
        <v>-1.9198228273175748</v>
      </c>
      <c r="AB18">
        <f t="shared" si="6"/>
        <v>2.1293471287781265</v>
      </c>
      <c r="AD18">
        <f t="shared" si="8"/>
        <v>15</v>
      </c>
      <c r="AE18">
        <f t="shared" si="9"/>
        <v>10.346054055555477</v>
      </c>
    </row>
    <row r="19" spans="1:31" x14ac:dyDescent="0.35">
      <c r="A19">
        <f t="shared" si="0"/>
        <v>16</v>
      </c>
      <c r="B19">
        <v>9.6922029393025948</v>
      </c>
      <c r="D19">
        <f t="shared" si="7"/>
        <v>16</v>
      </c>
      <c r="E19">
        <f t="shared" si="1"/>
        <v>-0.45071708343005135</v>
      </c>
      <c r="F19">
        <f t="shared" si="10"/>
        <v>-0.54530879940143606</v>
      </c>
      <c r="L19" s="8">
        <f>L18+1</f>
        <v>4</v>
      </c>
      <c r="M19" s="8">
        <v>0.13657040218774938</v>
      </c>
      <c r="P19" t="str">
        <v>BIC</v>
      </c>
      <c r="Q19" s="25">
        <v>29.856003257254496</v>
      </c>
      <c r="V19">
        <f t="shared" si="2"/>
        <v>16</v>
      </c>
      <c r="W19">
        <f t="shared" si="2"/>
        <v>-0.45071708343005135</v>
      </c>
      <c r="X19">
        <f t="shared" si="2"/>
        <v>-0.54530879940143606</v>
      </c>
      <c r="Y19">
        <f t="shared" si="3"/>
        <v>9.4591715971384716E-2</v>
      </c>
      <c r="Z19">
        <f t="shared" si="4"/>
        <v>1.0329705004875187</v>
      </c>
      <c r="AA19">
        <f t="shared" si="5"/>
        <v>-1.9299932620764659</v>
      </c>
      <c r="AB19">
        <f t="shared" si="6"/>
        <v>2.1191766940192354</v>
      </c>
      <c r="AD19">
        <f t="shared" si="8"/>
        <v>16</v>
      </c>
      <c r="AE19">
        <f t="shared" si="9"/>
        <v>9.6922029393025948</v>
      </c>
    </row>
    <row r="20" spans="1:31" x14ac:dyDescent="0.35">
      <c r="A20">
        <f t="shared" si="0"/>
        <v>17</v>
      </c>
      <c r="B20">
        <v>11.205574770625867</v>
      </c>
      <c r="D20">
        <f t="shared" si="7"/>
        <v>17</v>
      </c>
      <c r="E20">
        <f t="shared" si="1"/>
        <v>1.0626547478932213</v>
      </c>
      <c r="F20">
        <f t="shared" si="10"/>
        <v>1.1334554740008416</v>
      </c>
      <c r="I20" t="s">
        <v>48</v>
      </c>
      <c r="J20" s="27">
        <f>-(J23-2*(J10+J11+2))/2</f>
        <v>-149.49184807813444</v>
      </c>
      <c r="P20" t="str">
        <v>AIC aug</v>
      </c>
      <c r="Q20" s="25">
        <v>308.98369615626888</v>
      </c>
      <c r="V20">
        <f t="shared" si="2"/>
        <v>17</v>
      </c>
      <c r="W20">
        <f t="shared" si="2"/>
        <v>1.0626547478932213</v>
      </c>
      <c r="X20">
        <f t="shared" si="2"/>
        <v>1.1334554740008416</v>
      </c>
      <c r="Y20">
        <f t="shared" si="3"/>
        <v>-7.0800726107620227E-2</v>
      </c>
      <c r="Z20">
        <f t="shared" si="4"/>
        <v>1.0329705004875187</v>
      </c>
      <c r="AA20">
        <f t="shared" si="5"/>
        <v>-2.0953857041554711</v>
      </c>
      <c r="AB20">
        <f t="shared" si="6"/>
        <v>1.9537842519402304</v>
      </c>
      <c r="AD20">
        <f t="shared" si="8"/>
        <v>17</v>
      </c>
      <c r="AE20">
        <f t="shared" si="9"/>
        <v>11.205574770625867</v>
      </c>
    </row>
    <row r="21" spans="1:31" x14ac:dyDescent="0.35">
      <c r="A21">
        <f t="shared" si="0"/>
        <v>18</v>
      </c>
      <c r="B21">
        <v>12.652116416514845</v>
      </c>
      <c r="D21">
        <f t="shared" si="7"/>
        <v>18</v>
      </c>
      <c r="E21">
        <f t="shared" si="1"/>
        <v>2.5091963937821991</v>
      </c>
      <c r="F21">
        <f t="shared" si="10"/>
        <v>2.2778540030318517</v>
      </c>
      <c r="I21" t="s">
        <v>49</v>
      </c>
      <c r="J21" s="13">
        <f>J18*LN(J8/J18)+2*(J10+J11+2)</f>
        <v>16.682358316106317</v>
      </c>
      <c r="P21" t="str">
        <v>BIC aug</v>
      </c>
      <c r="Q21" s="26">
        <v>322.15734109741703</v>
      </c>
      <c r="V21">
        <f t="shared" si="2"/>
        <v>18</v>
      </c>
      <c r="W21">
        <f t="shared" si="2"/>
        <v>2.5091963937821991</v>
      </c>
      <c r="X21">
        <f t="shared" si="2"/>
        <v>2.2778540030318517</v>
      </c>
      <c r="Y21">
        <f t="shared" si="3"/>
        <v>0.23134239075034735</v>
      </c>
      <c r="Z21">
        <f t="shared" si="4"/>
        <v>1.0329705004875187</v>
      </c>
      <c r="AA21">
        <f t="shared" si="5"/>
        <v>-1.7932425872975033</v>
      </c>
      <c r="AB21">
        <f t="shared" si="6"/>
        <v>2.255927368798198</v>
      </c>
      <c r="AD21">
        <f t="shared" si="8"/>
        <v>18</v>
      </c>
      <c r="AE21">
        <f t="shared" si="9"/>
        <v>12.652116416514845</v>
      </c>
    </row>
    <row r="22" spans="1:31" x14ac:dyDescent="0.35">
      <c r="A22">
        <f t="shared" si="0"/>
        <v>19</v>
      </c>
      <c r="B22">
        <v>13.406329168635398</v>
      </c>
      <c r="D22">
        <f t="shared" si="7"/>
        <v>19</v>
      </c>
      <c r="E22">
        <f t="shared" si="1"/>
        <v>3.2634091459027523</v>
      </c>
      <c r="F22">
        <f t="shared" si="10"/>
        <v>2.4307651158985699</v>
      </c>
      <c r="I22" t="s">
        <v>50</v>
      </c>
      <c r="J22" s="13">
        <f>J18*LN(J8/J18)+LN(J18)*(J10+J11+2)</f>
        <v>29.8560032572545</v>
      </c>
      <c r="V22">
        <f t="shared" si="2"/>
        <v>19</v>
      </c>
      <c r="W22">
        <f t="shared" si="2"/>
        <v>3.2634091459027523</v>
      </c>
      <c r="X22">
        <f t="shared" si="2"/>
        <v>2.4307651158985699</v>
      </c>
      <c r="Y22">
        <f t="shared" si="3"/>
        <v>0.83264403000418241</v>
      </c>
      <c r="Z22">
        <f t="shared" si="4"/>
        <v>1.0329705004875187</v>
      </c>
      <c r="AA22">
        <f t="shared" si="5"/>
        <v>-1.1919409480436682</v>
      </c>
      <c r="AB22">
        <f t="shared" si="6"/>
        <v>2.8572290080520331</v>
      </c>
      <c r="AD22">
        <f t="shared" si="8"/>
        <v>19</v>
      </c>
      <c r="AE22">
        <f t="shared" si="9"/>
        <v>13.406329168635398</v>
      </c>
    </row>
    <row r="23" spans="1:31" x14ac:dyDescent="0.35">
      <c r="A23">
        <f t="shared" si="0"/>
        <v>20</v>
      </c>
      <c r="B23">
        <v>12.231217930183975</v>
      </c>
      <c r="D23">
        <f t="shared" si="7"/>
        <v>20</v>
      </c>
      <c r="E23">
        <f t="shared" si="1"/>
        <v>2.088297907451329</v>
      </c>
      <c r="F23">
        <f t="shared" si="10"/>
        <v>0.72135828692907555</v>
      </c>
      <c r="I23" t="s">
        <v>51</v>
      </c>
      <c r="J23" s="13">
        <f>J18*(1+LN(2*PI()))+J21</f>
        <v>308.98369615626888</v>
      </c>
      <c r="V23">
        <f t="shared" si="2"/>
        <v>20</v>
      </c>
      <c r="W23">
        <f t="shared" si="2"/>
        <v>2.088297907451329</v>
      </c>
      <c r="X23">
        <f t="shared" si="2"/>
        <v>0.72135828692907555</v>
      </c>
      <c r="Y23">
        <f t="shared" si="3"/>
        <v>1.3669396205222535</v>
      </c>
      <c r="Z23">
        <f t="shared" si="4"/>
        <v>1.0329705004875187</v>
      </c>
      <c r="AA23">
        <f t="shared" si="5"/>
        <v>-0.65764535752559716</v>
      </c>
      <c r="AB23">
        <f t="shared" si="6"/>
        <v>3.3915245985701041</v>
      </c>
      <c r="AD23">
        <f t="shared" si="8"/>
        <v>20</v>
      </c>
      <c r="AE23">
        <f t="shared" si="9"/>
        <v>12.231217930183975</v>
      </c>
    </row>
    <row r="24" spans="1:31" x14ac:dyDescent="0.35">
      <c r="A24">
        <f t="shared" si="0"/>
        <v>21</v>
      </c>
      <c r="B24">
        <v>12.116974455959237</v>
      </c>
      <c r="D24">
        <f t="shared" si="7"/>
        <v>21</v>
      </c>
      <c r="E24">
        <f t="shared" si="1"/>
        <v>1.9740544332265912</v>
      </c>
      <c r="F24">
        <f t="shared" si="10"/>
        <v>0.66014506515945148</v>
      </c>
      <c r="I24" t="s">
        <v>52</v>
      </c>
      <c r="J24" s="15">
        <f>J18*(1+LN(2*PI()))+J22</f>
        <v>322.15734109741703</v>
      </c>
      <c r="V24">
        <f t="shared" si="2"/>
        <v>21</v>
      </c>
      <c r="W24">
        <f t="shared" si="2"/>
        <v>1.9740544332265912</v>
      </c>
      <c r="X24">
        <f t="shared" si="2"/>
        <v>0.66014506515945148</v>
      </c>
      <c r="Y24">
        <f t="shared" si="3"/>
        <v>1.3139093680671396</v>
      </c>
      <c r="Z24">
        <f t="shared" si="4"/>
        <v>1.0329705004875187</v>
      </c>
      <c r="AA24">
        <f t="shared" si="5"/>
        <v>-0.710675609980711</v>
      </c>
      <c r="AB24">
        <f t="shared" si="6"/>
        <v>3.3384943461149903</v>
      </c>
      <c r="AD24">
        <f t="shared" si="8"/>
        <v>21</v>
      </c>
      <c r="AE24">
        <f t="shared" si="9"/>
        <v>12.116974455959237</v>
      </c>
    </row>
    <row r="25" spans="1:31" x14ac:dyDescent="0.35">
      <c r="A25">
        <f t="shared" si="0"/>
        <v>22</v>
      </c>
      <c r="B25">
        <v>10.45988889436091</v>
      </c>
      <c r="D25">
        <f t="shared" si="7"/>
        <v>22</v>
      </c>
      <c r="E25">
        <f t="shared" si="1"/>
        <v>0.31696887162826393</v>
      </c>
      <c r="F25">
        <f t="shared" si="10"/>
        <v>-0.87688145998796085</v>
      </c>
      <c r="V25">
        <f t="shared" si="2"/>
        <v>22</v>
      </c>
      <c r="W25">
        <f t="shared" si="2"/>
        <v>0.31696887162826393</v>
      </c>
      <c r="X25">
        <f t="shared" si="2"/>
        <v>-0.87688145998796085</v>
      </c>
      <c r="Y25">
        <f t="shared" si="3"/>
        <v>1.1938503316162248</v>
      </c>
      <c r="Z25">
        <f t="shared" si="4"/>
        <v>1.0329705004875187</v>
      </c>
      <c r="AA25">
        <f t="shared" si="5"/>
        <v>-0.83073464643162587</v>
      </c>
      <c r="AB25">
        <f t="shared" si="6"/>
        <v>3.2184353096640752</v>
      </c>
      <c r="AD25">
        <f t="shared" si="8"/>
        <v>22</v>
      </c>
      <c r="AE25">
        <f t="shared" si="9"/>
        <v>10.45988889436091</v>
      </c>
    </row>
    <row r="26" spans="1:31" x14ac:dyDescent="0.35">
      <c r="A26">
        <f t="shared" si="0"/>
        <v>23</v>
      </c>
      <c r="B26">
        <v>9.4464576710812267</v>
      </c>
      <c r="D26">
        <f t="shared" si="7"/>
        <v>23</v>
      </c>
      <c r="E26">
        <f t="shared" si="1"/>
        <v>-0.69646235165141945</v>
      </c>
      <c r="F26">
        <f t="shared" si="10"/>
        <v>-1.3876240795556409</v>
      </c>
      <c r="V26">
        <f t="shared" si="2"/>
        <v>23</v>
      </c>
      <c r="W26">
        <f t="shared" si="2"/>
        <v>-0.69646235165141945</v>
      </c>
      <c r="X26">
        <f t="shared" si="2"/>
        <v>-1.3876240795556409</v>
      </c>
      <c r="Y26">
        <f t="shared" si="3"/>
        <v>0.69116172790422148</v>
      </c>
      <c r="Z26">
        <f t="shared" si="4"/>
        <v>1.0329705004875187</v>
      </c>
      <c r="AA26">
        <f t="shared" si="5"/>
        <v>-1.3334232501436292</v>
      </c>
      <c r="AB26">
        <f t="shared" si="6"/>
        <v>2.7157467059520721</v>
      </c>
      <c r="AD26">
        <f t="shared" si="8"/>
        <v>23</v>
      </c>
      <c r="AE26">
        <f t="shared" si="9"/>
        <v>9.4464576710812267</v>
      </c>
    </row>
    <row r="27" spans="1:31" x14ac:dyDescent="0.35">
      <c r="A27">
        <f t="shared" si="0"/>
        <v>24</v>
      </c>
      <c r="B27">
        <v>11.181030434794321</v>
      </c>
      <c r="D27">
        <f t="shared" si="7"/>
        <v>24</v>
      </c>
      <c r="E27">
        <f t="shared" si="1"/>
        <v>1.0381104120616751</v>
      </c>
      <c r="F27">
        <f t="shared" si="10"/>
        <v>0.9224985354287446</v>
      </c>
      <c r="V27">
        <f t="shared" si="2"/>
        <v>24</v>
      </c>
      <c r="W27">
        <f t="shared" si="2"/>
        <v>1.0381104120616751</v>
      </c>
      <c r="X27">
        <f t="shared" si="2"/>
        <v>0.9224985354287446</v>
      </c>
      <c r="Y27">
        <f t="shared" si="3"/>
        <v>0.11561187663293049</v>
      </c>
      <c r="Z27">
        <f t="shared" si="4"/>
        <v>1.0329705004875187</v>
      </c>
      <c r="AA27">
        <f t="shared" si="5"/>
        <v>-1.90897310141492</v>
      </c>
      <c r="AB27">
        <f t="shared" si="6"/>
        <v>2.1401968546807812</v>
      </c>
      <c r="AD27">
        <f t="shared" si="8"/>
        <v>24</v>
      </c>
      <c r="AE27">
        <f t="shared" si="9"/>
        <v>11.181030434794321</v>
      </c>
    </row>
    <row r="28" spans="1:31" x14ac:dyDescent="0.35">
      <c r="A28">
        <f t="shared" si="0"/>
        <v>25</v>
      </c>
      <c r="B28">
        <v>7.5853602163456753</v>
      </c>
      <c r="D28">
        <f t="shared" si="7"/>
        <v>25</v>
      </c>
      <c r="E28">
        <f t="shared" si="1"/>
        <v>-2.5575598063869709</v>
      </c>
      <c r="F28">
        <f t="shared" si="10"/>
        <v>-2.8450987937883445</v>
      </c>
      <c r="V28">
        <f t="shared" si="2"/>
        <v>25</v>
      </c>
      <c r="W28">
        <f t="shared" si="2"/>
        <v>-2.5575598063869709</v>
      </c>
      <c r="X28">
        <f t="shared" si="2"/>
        <v>-2.8450987937883445</v>
      </c>
      <c r="Y28">
        <f t="shared" si="3"/>
        <v>0.28753898740137362</v>
      </c>
      <c r="Z28">
        <f t="shared" si="4"/>
        <v>1.0329705004875187</v>
      </c>
      <c r="AA28">
        <f t="shared" si="5"/>
        <v>-1.737045990646477</v>
      </c>
      <c r="AB28">
        <f t="shared" si="6"/>
        <v>2.3121239654492243</v>
      </c>
      <c r="AD28">
        <f t="shared" si="8"/>
        <v>25</v>
      </c>
      <c r="AE28">
        <f t="shared" si="9"/>
        <v>7.5853602163456753</v>
      </c>
    </row>
    <row r="29" spans="1:31" x14ac:dyDescent="0.35">
      <c r="A29">
        <f t="shared" si="0"/>
        <v>26</v>
      </c>
      <c r="B29">
        <v>10.978531861411668</v>
      </c>
      <c r="D29">
        <f t="shared" si="7"/>
        <v>26</v>
      </c>
      <c r="E29">
        <f t="shared" si="1"/>
        <v>0.83561183867902145</v>
      </c>
      <c r="F29">
        <f t="shared" si="10"/>
        <v>1.3467487838267871</v>
      </c>
      <c r="V29">
        <f t="shared" si="2"/>
        <v>26</v>
      </c>
      <c r="W29">
        <f t="shared" si="2"/>
        <v>0.83561183867902145</v>
      </c>
      <c r="X29">
        <f t="shared" si="2"/>
        <v>1.3467487838267871</v>
      </c>
      <c r="Y29">
        <f t="shared" si="3"/>
        <v>-0.51113694514776564</v>
      </c>
      <c r="Z29">
        <f t="shared" si="4"/>
        <v>1.0329705004875187</v>
      </c>
      <c r="AA29">
        <f t="shared" si="5"/>
        <v>-2.5357219231956165</v>
      </c>
      <c r="AB29">
        <f t="shared" si="6"/>
        <v>1.513448032900085</v>
      </c>
      <c r="AD29">
        <f t="shared" si="8"/>
        <v>26</v>
      </c>
      <c r="AE29">
        <f t="shared" si="9"/>
        <v>10.978531861411668</v>
      </c>
    </row>
    <row r="30" spans="1:31" x14ac:dyDescent="0.35">
      <c r="A30">
        <f t="shared" si="0"/>
        <v>27</v>
      </c>
      <c r="B30">
        <v>10.550225208625736</v>
      </c>
      <c r="D30">
        <f t="shared" si="7"/>
        <v>27</v>
      </c>
      <c r="E30">
        <f t="shared" si="1"/>
        <v>0.40730518589309028</v>
      </c>
      <c r="F30">
        <f t="shared" si="10"/>
        <v>0.53964011557037095</v>
      </c>
      <c r="V30">
        <f t="shared" si="2"/>
        <v>27</v>
      </c>
      <c r="W30">
        <f t="shared" si="2"/>
        <v>0.40730518589309028</v>
      </c>
      <c r="X30">
        <f t="shared" si="2"/>
        <v>0.53964011557037095</v>
      </c>
      <c r="Y30">
        <f t="shared" si="3"/>
        <v>-0.13233492967728067</v>
      </c>
      <c r="Z30">
        <f t="shared" si="4"/>
        <v>1.0329705004875187</v>
      </c>
      <c r="AA30">
        <f t="shared" si="5"/>
        <v>-2.1569199077251313</v>
      </c>
      <c r="AB30">
        <f t="shared" si="6"/>
        <v>1.89225004837057</v>
      </c>
      <c r="AD30">
        <f t="shared" si="8"/>
        <v>27</v>
      </c>
      <c r="AE30">
        <f t="shared" si="9"/>
        <v>10.550225208625736</v>
      </c>
    </row>
    <row r="31" spans="1:31" x14ac:dyDescent="0.35">
      <c r="A31">
        <f t="shared" si="0"/>
        <v>28</v>
      </c>
      <c r="B31">
        <v>11.227461431044995</v>
      </c>
      <c r="D31">
        <f t="shared" si="7"/>
        <v>28</v>
      </c>
      <c r="E31">
        <f t="shared" si="1"/>
        <v>1.084541408312349</v>
      </c>
      <c r="F31">
        <f t="shared" si="10"/>
        <v>0.98144096430431182</v>
      </c>
      <c r="V31">
        <f t="shared" si="2"/>
        <v>28</v>
      </c>
      <c r="W31">
        <f t="shared" si="2"/>
        <v>1.084541408312349</v>
      </c>
      <c r="X31">
        <f t="shared" si="2"/>
        <v>0.98144096430431182</v>
      </c>
      <c r="Y31">
        <f t="shared" si="3"/>
        <v>0.1031004440080372</v>
      </c>
      <c r="Z31">
        <f t="shared" si="4"/>
        <v>1.0329705004875187</v>
      </c>
      <c r="AA31">
        <f t="shared" si="5"/>
        <v>-1.9214845340398135</v>
      </c>
      <c r="AB31">
        <f t="shared" si="6"/>
        <v>2.1276854220558876</v>
      </c>
      <c r="AD31">
        <f t="shared" si="8"/>
        <v>28</v>
      </c>
      <c r="AE31">
        <f t="shared" si="9"/>
        <v>11.227461431044995</v>
      </c>
    </row>
    <row r="32" spans="1:31" x14ac:dyDescent="0.35">
      <c r="A32">
        <f t="shared" si="0"/>
        <v>29</v>
      </c>
      <c r="B32">
        <v>9.0761713255316874</v>
      </c>
      <c r="D32">
        <f t="shared" si="7"/>
        <v>29</v>
      </c>
      <c r="E32">
        <f t="shared" si="1"/>
        <v>-1.0667486972009588</v>
      </c>
      <c r="F32">
        <f t="shared" si="10"/>
        <v>-1.4249395675604541</v>
      </c>
      <c r="V32">
        <f t="shared" si="2"/>
        <v>29</v>
      </c>
      <c r="W32">
        <f t="shared" si="2"/>
        <v>-1.0667486972009588</v>
      </c>
      <c r="X32">
        <f t="shared" si="2"/>
        <v>-1.4249395675604541</v>
      </c>
      <c r="Y32">
        <f t="shared" si="3"/>
        <v>0.35819087035949537</v>
      </c>
      <c r="Z32">
        <f t="shared" si="4"/>
        <v>1.0329705004875187</v>
      </c>
      <c r="AA32">
        <f t="shared" si="5"/>
        <v>-1.6663941076883553</v>
      </c>
      <c r="AB32">
        <f t="shared" si="6"/>
        <v>2.3827758484073458</v>
      </c>
      <c r="AD32">
        <f t="shared" si="8"/>
        <v>29</v>
      </c>
      <c r="AE32">
        <f t="shared" si="9"/>
        <v>9.0761713255316874</v>
      </c>
    </row>
    <row r="33" spans="1:31" x14ac:dyDescent="0.35">
      <c r="A33">
        <f t="shared" si="0"/>
        <v>30</v>
      </c>
      <c r="B33">
        <v>9.9094956509085375</v>
      </c>
      <c r="D33">
        <f t="shared" si="7"/>
        <v>30</v>
      </c>
      <c r="E33">
        <f t="shared" si="1"/>
        <v>-0.23342437182410869</v>
      </c>
      <c r="F33">
        <f t="shared" si="10"/>
        <v>-0.15589091844831171</v>
      </c>
      <c r="V33">
        <f t="shared" si="2"/>
        <v>30</v>
      </c>
      <c r="W33">
        <f t="shared" si="2"/>
        <v>-0.23342437182410869</v>
      </c>
      <c r="X33">
        <f t="shared" si="2"/>
        <v>-0.15589091844831171</v>
      </c>
      <c r="Y33">
        <f t="shared" si="3"/>
        <v>-7.7533453375796979E-2</v>
      </c>
      <c r="Z33">
        <f t="shared" si="4"/>
        <v>1.0329705004875187</v>
      </c>
      <c r="AA33">
        <f t="shared" si="5"/>
        <v>-2.1021184314236478</v>
      </c>
      <c r="AB33">
        <f t="shared" si="6"/>
        <v>1.9470515246720537</v>
      </c>
      <c r="AD33">
        <f t="shared" si="8"/>
        <v>30</v>
      </c>
      <c r="AE33">
        <f t="shared" si="9"/>
        <v>9.9094956509085375</v>
      </c>
    </row>
    <row r="34" spans="1:31" x14ac:dyDescent="0.35">
      <c r="A34">
        <f t="shared" si="0"/>
        <v>31</v>
      </c>
      <c r="B34">
        <v>11.683635570981139</v>
      </c>
      <c r="D34">
        <f t="shared" si="7"/>
        <v>31</v>
      </c>
      <c r="E34">
        <f t="shared" si="1"/>
        <v>1.5407155482484924</v>
      </c>
      <c r="F34">
        <f t="shared" si="10"/>
        <v>1.6967897763178037</v>
      </c>
      <c r="V34">
        <f t="shared" si="2"/>
        <v>31</v>
      </c>
      <c r="W34">
        <f t="shared" si="2"/>
        <v>1.5407155482484924</v>
      </c>
      <c r="X34">
        <f t="shared" si="2"/>
        <v>1.6967897763178037</v>
      </c>
      <c r="Y34">
        <f t="shared" si="3"/>
        <v>-0.15607422806931126</v>
      </c>
      <c r="Z34">
        <f t="shared" si="4"/>
        <v>1.0329705004875187</v>
      </c>
      <c r="AA34">
        <f t="shared" si="5"/>
        <v>-2.1806592061171619</v>
      </c>
      <c r="AB34">
        <f t="shared" si="6"/>
        <v>1.8685107499785394</v>
      </c>
      <c r="AD34">
        <f t="shared" si="8"/>
        <v>31</v>
      </c>
      <c r="AE34">
        <f t="shared" si="9"/>
        <v>11.683635570981139</v>
      </c>
    </row>
    <row r="35" spans="1:31" x14ac:dyDescent="0.35">
      <c r="A35">
        <f t="shared" si="0"/>
        <v>32</v>
      </c>
      <c r="B35">
        <v>9.3891181090456559</v>
      </c>
      <c r="D35">
        <f t="shared" si="7"/>
        <v>32</v>
      </c>
      <c r="E35">
        <f t="shared" si="1"/>
        <v>-0.75380191368699023</v>
      </c>
      <c r="F35">
        <f t="shared" si="10"/>
        <v>-1.0912697295607163</v>
      </c>
      <c r="V35">
        <f t="shared" si="2"/>
        <v>32</v>
      </c>
      <c r="W35">
        <f t="shared" si="2"/>
        <v>-0.75380191368699023</v>
      </c>
      <c r="X35">
        <f t="shared" si="2"/>
        <v>-1.0912697295607163</v>
      </c>
      <c r="Y35">
        <f t="shared" si="3"/>
        <v>0.3374678158737261</v>
      </c>
      <c r="Z35">
        <f t="shared" si="4"/>
        <v>1.0329705004875187</v>
      </c>
      <c r="AA35">
        <f t="shared" si="5"/>
        <v>-1.6871171621741246</v>
      </c>
      <c r="AB35">
        <f t="shared" si="6"/>
        <v>2.3620527939215767</v>
      </c>
      <c r="AD35">
        <f t="shared" si="8"/>
        <v>32</v>
      </c>
      <c r="AE35">
        <f t="shared" si="9"/>
        <v>9.3891181090456559</v>
      </c>
    </row>
    <row r="36" spans="1:31" x14ac:dyDescent="0.35">
      <c r="A36">
        <f t="shared" si="0"/>
        <v>33</v>
      </c>
      <c r="B36">
        <v>11.280967352963561</v>
      </c>
      <c r="D36">
        <f t="shared" si="7"/>
        <v>33</v>
      </c>
      <c r="E36">
        <f t="shared" si="1"/>
        <v>1.1380473302309149</v>
      </c>
      <c r="F36">
        <f t="shared" si="10"/>
        <v>1.1136258073953218</v>
      </c>
      <c r="V36">
        <f t="shared" si="2"/>
        <v>33</v>
      </c>
      <c r="W36">
        <f t="shared" si="2"/>
        <v>1.1380473302309149</v>
      </c>
      <c r="X36">
        <f t="shared" si="2"/>
        <v>1.1136258073953218</v>
      </c>
      <c r="Y36">
        <f t="shared" si="3"/>
        <v>2.4421522835593068E-2</v>
      </c>
      <c r="Z36">
        <f t="shared" si="4"/>
        <v>1.0329705004875187</v>
      </c>
      <c r="AA36">
        <f t="shared" si="5"/>
        <v>-2.0001634552122578</v>
      </c>
      <c r="AB36">
        <f t="shared" si="6"/>
        <v>2.0490065008834435</v>
      </c>
      <c r="AD36">
        <f t="shared" si="8"/>
        <v>33</v>
      </c>
      <c r="AE36">
        <f t="shared" si="9"/>
        <v>11.280967352963561</v>
      </c>
    </row>
    <row r="37" spans="1:31" x14ac:dyDescent="0.35">
      <c r="A37">
        <f t="shared" si="0"/>
        <v>34</v>
      </c>
      <c r="B37">
        <v>9.0777000543373685</v>
      </c>
      <c r="D37">
        <f t="shared" si="7"/>
        <v>34</v>
      </c>
      <c r="E37">
        <f t="shared" si="1"/>
        <v>-1.0652199683952777</v>
      </c>
      <c r="F37">
        <f t="shared" si="10"/>
        <v>-1.3387841910302138</v>
      </c>
      <c r="V37">
        <f t="shared" si="2"/>
        <v>34</v>
      </c>
      <c r="W37">
        <f t="shared" si="2"/>
        <v>-1.0652199683952777</v>
      </c>
      <c r="X37">
        <f t="shared" si="2"/>
        <v>-1.3387841910302138</v>
      </c>
      <c r="Y37">
        <f t="shared" si="3"/>
        <v>0.27356422263493618</v>
      </c>
      <c r="Z37">
        <f t="shared" si="4"/>
        <v>1.0329705004875187</v>
      </c>
      <c r="AA37">
        <f t="shared" si="5"/>
        <v>-1.7510207554129145</v>
      </c>
      <c r="AB37">
        <f t="shared" si="6"/>
        <v>2.2981492006827868</v>
      </c>
      <c r="AD37">
        <f t="shared" si="8"/>
        <v>34</v>
      </c>
      <c r="AE37">
        <f t="shared" si="9"/>
        <v>9.0777000543373685</v>
      </c>
    </row>
    <row r="38" spans="1:31" x14ac:dyDescent="0.35">
      <c r="A38">
        <f t="shared" si="0"/>
        <v>35</v>
      </c>
      <c r="B38">
        <v>9.4218520797101899</v>
      </c>
      <c r="D38">
        <f t="shared" si="7"/>
        <v>35</v>
      </c>
      <c r="E38">
        <f t="shared" si="1"/>
        <v>-0.72106794302245625</v>
      </c>
      <c r="F38">
        <f t="shared" si="10"/>
        <v>-0.61210214596810653</v>
      </c>
      <c r="V38">
        <f t="shared" si="2"/>
        <v>35</v>
      </c>
      <c r="W38">
        <f t="shared" si="2"/>
        <v>-0.72106794302245625</v>
      </c>
      <c r="X38">
        <f t="shared" si="2"/>
        <v>-0.61210214596810653</v>
      </c>
      <c r="Y38">
        <f t="shared" si="3"/>
        <v>-0.10896579705434972</v>
      </c>
      <c r="Z38">
        <f t="shared" si="4"/>
        <v>1.0329705004875187</v>
      </c>
      <c r="AA38">
        <f t="shared" si="5"/>
        <v>-2.1335507751022003</v>
      </c>
      <c r="AB38">
        <f t="shared" si="6"/>
        <v>1.915619180993501</v>
      </c>
      <c r="AD38">
        <f t="shared" si="8"/>
        <v>35</v>
      </c>
      <c r="AE38">
        <f t="shared" si="9"/>
        <v>9.4218520797101899</v>
      </c>
    </row>
    <row r="39" spans="1:31" x14ac:dyDescent="0.35">
      <c r="A39">
        <f t="shared" si="0"/>
        <v>36</v>
      </c>
      <c r="B39">
        <v>10.768670766726222</v>
      </c>
      <c r="D39">
        <f t="shared" si="7"/>
        <v>36</v>
      </c>
      <c r="E39">
        <f t="shared" si="1"/>
        <v>0.62575074399357611</v>
      </c>
      <c r="F39">
        <f t="shared" si="10"/>
        <v>0.92613111473650678</v>
      </c>
      <c r="V39">
        <f t="shared" si="2"/>
        <v>36</v>
      </c>
      <c r="W39">
        <f t="shared" si="2"/>
        <v>0.62575074399357611</v>
      </c>
      <c r="X39">
        <f t="shared" si="2"/>
        <v>0.92613111473650678</v>
      </c>
      <c r="Y39">
        <f t="shared" si="3"/>
        <v>-0.30038037074293067</v>
      </c>
      <c r="Z39">
        <f t="shared" si="4"/>
        <v>1.0329705004875187</v>
      </c>
      <c r="AA39">
        <f t="shared" si="5"/>
        <v>-2.3249653487907813</v>
      </c>
      <c r="AB39">
        <f t="shared" si="6"/>
        <v>1.72420460730492</v>
      </c>
      <c r="AD39">
        <f t="shared" si="8"/>
        <v>36</v>
      </c>
      <c r="AE39">
        <f t="shared" si="9"/>
        <v>10.768670766726222</v>
      </c>
    </row>
    <row r="40" spans="1:31" x14ac:dyDescent="0.35">
      <c r="A40">
        <f t="shared" si="0"/>
        <v>37</v>
      </c>
      <c r="B40">
        <v>10.044686426220611</v>
      </c>
      <c r="D40">
        <f t="shared" si="7"/>
        <v>37</v>
      </c>
      <c r="E40">
        <f t="shared" si="1"/>
        <v>-9.8233596512034893E-2</v>
      </c>
      <c r="F40">
        <f t="shared" si="10"/>
        <v>-0.1016068808390625</v>
      </c>
      <c r="V40">
        <f t="shared" si="2"/>
        <v>37</v>
      </c>
      <c r="W40">
        <f t="shared" si="2"/>
        <v>-9.8233596512034893E-2</v>
      </c>
      <c r="X40">
        <f t="shared" si="2"/>
        <v>-0.1016068808390625</v>
      </c>
      <c r="Y40">
        <f t="shared" si="3"/>
        <v>3.3732843270276036E-3</v>
      </c>
      <c r="Z40">
        <f t="shared" si="4"/>
        <v>1.0329705004875187</v>
      </c>
      <c r="AA40">
        <f t="shared" si="5"/>
        <v>-2.0212116937208231</v>
      </c>
      <c r="AB40">
        <f t="shared" si="6"/>
        <v>2.0279582623748782</v>
      </c>
      <c r="AD40">
        <f t="shared" si="8"/>
        <v>37</v>
      </c>
      <c r="AE40">
        <f t="shared" si="9"/>
        <v>10.044686426220611</v>
      </c>
    </row>
    <row r="41" spans="1:31" x14ac:dyDescent="0.35">
      <c r="A41">
        <f t="shared" si="0"/>
        <v>38</v>
      </c>
      <c r="B41">
        <v>9.5026475408720934</v>
      </c>
      <c r="D41">
        <f t="shared" si="7"/>
        <v>38</v>
      </c>
      <c r="E41">
        <f t="shared" si="1"/>
        <v>-0.64027248186055274</v>
      </c>
      <c r="F41">
        <f t="shared" si="10"/>
        <v>-0.65107493707845765</v>
      </c>
      <c r="V41">
        <f t="shared" si="2"/>
        <v>38</v>
      </c>
      <c r="W41">
        <f t="shared" si="2"/>
        <v>-0.64027248186055274</v>
      </c>
      <c r="X41">
        <f t="shared" si="2"/>
        <v>-0.65107493707845765</v>
      </c>
      <c r="Y41">
        <f t="shared" si="3"/>
        <v>1.0802455217904905E-2</v>
      </c>
      <c r="Z41">
        <f t="shared" si="4"/>
        <v>1.0329705004875187</v>
      </c>
      <c r="AA41">
        <f t="shared" si="5"/>
        <v>-2.0137825228299455</v>
      </c>
      <c r="AB41">
        <f t="shared" si="6"/>
        <v>2.0353874332657558</v>
      </c>
      <c r="AD41">
        <f t="shared" si="8"/>
        <v>38</v>
      </c>
      <c r="AE41">
        <f t="shared" si="9"/>
        <v>9.5026475408720934</v>
      </c>
    </row>
    <row r="42" spans="1:31" x14ac:dyDescent="0.35">
      <c r="A42">
        <f t="shared" si="0"/>
        <v>39</v>
      </c>
      <c r="B42">
        <v>12.016635145209889</v>
      </c>
      <c r="D42">
        <f t="shared" si="7"/>
        <v>39</v>
      </c>
      <c r="E42">
        <f t="shared" si="1"/>
        <v>1.8737151224772433</v>
      </c>
      <c r="F42">
        <f t="shared" si="10"/>
        <v>2.0474539784174266</v>
      </c>
      <c r="V42">
        <f t="shared" si="2"/>
        <v>39</v>
      </c>
      <c r="W42">
        <f t="shared" si="2"/>
        <v>1.8737151224772433</v>
      </c>
      <c r="X42">
        <f t="shared" si="2"/>
        <v>2.0474539784174266</v>
      </c>
      <c r="Y42">
        <f t="shared" si="3"/>
        <v>-0.17373885594018335</v>
      </c>
      <c r="Z42">
        <f t="shared" si="4"/>
        <v>1.0329705004875187</v>
      </c>
      <c r="AA42">
        <f t="shared" si="5"/>
        <v>-2.198323833988034</v>
      </c>
      <c r="AB42">
        <f t="shared" si="6"/>
        <v>1.8508461221076673</v>
      </c>
      <c r="AD42">
        <f t="shared" si="8"/>
        <v>39</v>
      </c>
      <c r="AE42">
        <f t="shared" si="9"/>
        <v>12.016635145209889</v>
      </c>
    </row>
    <row r="43" spans="1:31" x14ac:dyDescent="0.35">
      <c r="A43">
        <f t="shared" si="0"/>
        <v>40</v>
      </c>
      <c r="B43">
        <v>9.6075824244635548</v>
      </c>
      <c r="D43">
        <f t="shared" si="7"/>
        <v>40</v>
      </c>
      <c r="E43">
        <f t="shared" si="1"/>
        <v>-0.53533759826909133</v>
      </c>
      <c r="F43">
        <f t="shared" si="10"/>
        <v>-0.93193335969769664</v>
      </c>
      <c r="V43">
        <f t="shared" si="2"/>
        <v>40</v>
      </c>
      <c r="W43">
        <f t="shared" si="2"/>
        <v>-0.53533759826909133</v>
      </c>
      <c r="X43">
        <f t="shared" si="2"/>
        <v>-0.93193335969769664</v>
      </c>
      <c r="Y43">
        <f t="shared" si="3"/>
        <v>0.39659576142860531</v>
      </c>
      <c r="Z43">
        <f t="shared" si="4"/>
        <v>1.0329705004875187</v>
      </c>
      <c r="AA43">
        <f t="shared" si="5"/>
        <v>-1.6279892166192453</v>
      </c>
      <c r="AB43">
        <f t="shared" si="6"/>
        <v>2.4211807394764557</v>
      </c>
      <c r="AD43">
        <f t="shared" si="8"/>
        <v>40</v>
      </c>
      <c r="AE43">
        <f t="shared" si="9"/>
        <v>9.6075824244635548</v>
      </c>
    </row>
    <row r="44" spans="1:31" x14ac:dyDescent="0.35">
      <c r="A44">
        <f t="shared" si="0"/>
        <v>41</v>
      </c>
      <c r="B44">
        <v>10.47879870661002</v>
      </c>
      <c r="D44">
        <f t="shared" si="7"/>
        <v>41</v>
      </c>
      <c r="E44">
        <f t="shared" si="1"/>
        <v>0.33587868387737352</v>
      </c>
      <c r="F44">
        <f t="shared" si="10"/>
        <v>0.20908770865080156</v>
      </c>
      <c r="V44">
        <f t="shared" si="2"/>
        <v>41</v>
      </c>
      <c r="W44">
        <f t="shared" si="2"/>
        <v>0.33587868387737352</v>
      </c>
      <c r="X44">
        <f t="shared" si="2"/>
        <v>0.20908770865080156</v>
      </c>
      <c r="Y44">
        <f t="shared" si="3"/>
        <v>0.12679097522657196</v>
      </c>
      <c r="Z44">
        <f t="shared" si="4"/>
        <v>1.0329705004875187</v>
      </c>
      <c r="AA44">
        <f t="shared" si="5"/>
        <v>-1.8977940028212787</v>
      </c>
      <c r="AB44">
        <f t="shared" si="6"/>
        <v>2.1513759532744228</v>
      </c>
      <c r="AD44">
        <f t="shared" si="8"/>
        <v>41</v>
      </c>
      <c r="AE44">
        <f t="shared" si="9"/>
        <v>10.47879870661002</v>
      </c>
    </row>
    <row r="45" spans="1:31" x14ac:dyDescent="0.35">
      <c r="A45">
        <f t="shared" si="0"/>
        <v>42</v>
      </c>
      <c r="B45">
        <v>10.131145996118137</v>
      </c>
      <c r="D45">
        <f t="shared" si="7"/>
        <v>42</v>
      </c>
      <c r="E45">
        <f t="shared" si="1"/>
        <v>-1.177402661450877E-2</v>
      </c>
      <c r="F45">
        <f t="shared" si="10"/>
        <v>-0.12390459876092266</v>
      </c>
      <c r="V45">
        <f t="shared" si="2"/>
        <v>42</v>
      </c>
      <c r="W45">
        <f t="shared" si="2"/>
        <v>-1.177402661450877E-2</v>
      </c>
      <c r="X45">
        <f t="shared" si="2"/>
        <v>-0.12390459876092266</v>
      </c>
      <c r="Y45">
        <f t="shared" si="3"/>
        <v>0.11213057214641389</v>
      </c>
      <c r="Z45">
        <f t="shared" si="4"/>
        <v>1.0329705004875187</v>
      </c>
      <c r="AA45">
        <f t="shared" si="5"/>
        <v>-1.9124544059014368</v>
      </c>
      <c r="AB45">
        <f t="shared" si="6"/>
        <v>2.1367155501942645</v>
      </c>
      <c r="AD45">
        <f t="shared" si="8"/>
        <v>42</v>
      </c>
      <c r="AE45">
        <f t="shared" si="9"/>
        <v>10.131145996118137</v>
      </c>
    </row>
    <row r="46" spans="1:31" x14ac:dyDescent="0.35">
      <c r="A46">
        <f t="shared" si="0"/>
        <v>43</v>
      </c>
      <c r="B46">
        <v>9.3102529930939451</v>
      </c>
      <c r="D46">
        <f t="shared" si="7"/>
        <v>43</v>
      </c>
      <c r="E46">
        <f t="shared" si="1"/>
        <v>-0.83266702963870109</v>
      </c>
      <c r="F46">
        <f t="shared" si="10"/>
        <v>-0.89501565314766685</v>
      </c>
      <c r="V46">
        <f t="shared" si="2"/>
        <v>43</v>
      </c>
      <c r="W46">
        <f t="shared" si="2"/>
        <v>-0.83266702963870109</v>
      </c>
      <c r="X46">
        <f t="shared" si="2"/>
        <v>-0.89501565314766685</v>
      </c>
      <c r="Y46">
        <f t="shared" si="3"/>
        <v>6.234862350896575E-2</v>
      </c>
      <c r="Z46">
        <f t="shared" si="4"/>
        <v>1.0329705004875187</v>
      </c>
      <c r="AA46">
        <f t="shared" si="5"/>
        <v>-1.9622363545388848</v>
      </c>
      <c r="AB46">
        <f t="shared" si="6"/>
        <v>2.0869336015568165</v>
      </c>
      <c r="AD46">
        <f t="shared" si="8"/>
        <v>43</v>
      </c>
      <c r="AE46">
        <f t="shared" si="9"/>
        <v>9.3102529930939451</v>
      </c>
    </row>
    <row r="47" spans="1:31" x14ac:dyDescent="0.35">
      <c r="A47">
        <f t="shared" si="0"/>
        <v>44</v>
      </c>
      <c r="B47">
        <v>9.9532374569799149</v>
      </c>
      <c r="D47">
        <f t="shared" si="7"/>
        <v>44</v>
      </c>
      <c r="E47">
        <f t="shared" si="1"/>
        <v>-0.18968256575273124</v>
      </c>
      <c r="F47">
        <f t="shared" si="10"/>
        <v>9.6853452544108376E-3</v>
      </c>
      <c r="V47">
        <f t="shared" si="2"/>
        <v>44</v>
      </c>
      <c r="W47">
        <f t="shared" si="2"/>
        <v>-0.18968256575273124</v>
      </c>
      <c r="X47">
        <f t="shared" si="2"/>
        <v>9.6853452544108376E-3</v>
      </c>
      <c r="Y47">
        <f t="shared" si="3"/>
        <v>-0.19936791100714207</v>
      </c>
      <c r="Z47">
        <f t="shared" si="4"/>
        <v>1.0329705004875187</v>
      </c>
      <c r="AA47">
        <f t="shared" si="5"/>
        <v>-2.2239528890549929</v>
      </c>
      <c r="AB47">
        <f t="shared" si="6"/>
        <v>1.8252170670407086</v>
      </c>
      <c r="AD47">
        <f t="shared" si="8"/>
        <v>44</v>
      </c>
      <c r="AE47">
        <f t="shared" si="9"/>
        <v>9.9532374569799149</v>
      </c>
    </row>
    <row r="48" spans="1:31" x14ac:dyDescent="0.35">
      <c r="A48">
        <f t="shared" si="0"/>
        <v>45</v>
      </c>
      <c r="B48">
        <v>9.9320829740295604</v>
      </c>
      <c r="D48">
        <f t="shared" si="7"/>
        <v>45</v>
      </c>
      <c r="E48">
        <f t="shared" si="1"/>
        <v>-0.21083704870308573</v>
      </c>
      <c r="F48">
        <f t="shared" si="10"/>
        <v>-2.9713115958786399E-2</v>
      </c>
      <c r="V48">
        <f t="shared" si="2"/>
        <v>45</v>
      </c>
      <c r="W48">
        <f t="shared" si="2"/>
        <v>-0.21083704870308573</v>
      </c>
      <c r="X48">
        <f t="shared" si="2"/>
        <v>-2.9713115958786399E-2</v>
      </c>
      <c r="Y48">
        <f t="shared" si="3"/>
        <v>-0.18112393274429933</v>
      </c>
      <c r="Z48">
        <f t="shared" si="4"/>
        <v>1.0329705004875187</v>
      </c>
      <c r="AA48">
        <f t="shared" si="5"/>
        <v>-2.2057089107921501</v>
      </c>
      <c r="AB48">
        <f t="shared" si="6"/>
        <v>1.8434610453035514</v>
      </c>
      <c r="AD48">
        <f t="shared" si="8"/>
        <v>45</v>
      </c>
      <c r="AE48">
        <f t="shared" si="9"/>
        <v>9.9320829740295604</v>
      </c>
    </row>
    <row r="49" spans="1:31" x14ac:dyDescent="0.35">
      <c r="A49">
        <f t="shared" si="0"/>
        <v>46</v>
      </c>
      <c r="B49">
        <v>11.635101979488615</v>
      </c>
      <c r="D49">
        <f t="shared" si="7"/>
        <v>46</v>
      </c>
      <c r="E49">
        <f t="shared" si="1"/>
        <v>1.4921819567559691</v>
      </c>
      <c r="F49">
        <f t="shared" si="10"/>
        <v>1.6346063392352588</v>
      </c>
      <c r="V49">
        <f t="shared" si="2"/>
        <v>46</v>
      </c>
      <c r="W49">
        <f t="shared" si="2"/>
        <v>1.4921819567559691</v>
      </c>
      <c r="X49">
        <f t="shared" si="2"/>
        <v>1.6346063392352588</v>
      </c>
      <c r="Y49">
        <f t="shared" si="3"/>
        <v>-0.14242438247928968</v>
      </c>
      <c r="Z49">
        <f t="shared" si="4"/>
        <v>1.0329705004875187</v>
      </c>
      <c r="AA49">
        <f t="shared" si="5"/>
        <v>-2.1670093605271403</v>
      </c>
      <c r="AB49">
        <f t="shared" si="6"/>
        <v>1.882160595568561</v>
      </c>
      <c r="AD49">
        <f t="shared" si="8"/>
        <v>46</v>
      </c>
      <c r="AE49">
        <f t="shared" si="9"/>
        <v>11.635101979488615</v>
      </c>
    </row>
    <row r="50" spans="1:31" x14ac:dyDescent="0.35">
      <c r="A50">
        <f t="shared" si="0"/>
        <v>47</v>
      </c>
      <c r="B50">
        <v>10.428242822398191</v>
      </c>
      <c r="D50">
        <f t="shared" si="7"/>
        <v>47</v>
      </c>
      <c r="E50">
        <f t="shared" si="1"/>
        <v>0.28532279966554519</v>
      </c>
      <c r="F50">
        <f t="shared" si="10"/>
        <v>-4.5991196254188793E-2</v>
      </c>
      <c r="V50">
        <f t="shared" si="2"/>
        <v>47</v>
      </c>
      <c r="W50">
        <f t="shared" si="2"/>
        <v>0.28532279966554519</v>
      </c>
      <c r="X50">
        <f t="shared" si="2"/>
        <v>-4.5991196254188793E-2</v>
      </c>
      <c r="Y50">
        <f t="shared" si="3"/>
        <v>0.33131399591973398</v>
      </c>
      <c r="Z50">
        <f t="shared" si="4"/>
        <v>1.0329705004875187</v>
      </c>
      <c r="AA50">
        <f t="shared" si="5"/>
        <v>-1.6932709821281167</v>
      </c>
      <c r="AB50">
        <f t="shared" si="6"/>
        <v>2.3558989739675846</v>
      </c>
      <c r="AD50">
        <f t="shared" si="8"/>
        <v>47</v>
      </c>
      <c r="AE50">
        <f t="shared" si="9"/>
        <v>10.428242822398191</v>
      </c>
    </row>
    <row r="51" spans="1:31" x14ac:dyDescent="0.35">
      <c r="A51">
        <f t="shared" si="0"/>
        <v>48</v>
      </c>
      <c r="B51">
        <v>9.6942306857497602</v>
      </c>
      <c r="D51">
        <f t="shared" si="7"/>
        <v>48</v>
      </c>
      <c r="E51">
        <f t="shared" si="1"/>
        <v>-0.44868933698288593</v>
      </c>
      <c r="F51">
        <f t="shared" si="10"/>
        <v>-0.74784651511186417</v>
      </c>
      <c r="V51">
        <f t="shared" si="2"/>
        <v>48</v>
      </c>
      <c r="W51">
        <f t="shared" si="2"/>
        <v>-0.44868933698288593</v>
      </c>
      <c r="X51">
        <f t="shared" si="2"/>
        <v>-0.74784651511186417</v>
      </c>
      <c r="Y51">
        <f t="shared" si="3"/>
        <v>0.29915717812897824</v>
      </c>
      <c r="Z51">
        <f t="shared" si="4"/>
        <v>1.0329705004875187</v>
      </c>
      <c r="AA51">
        <f t="shared" si="5"/>
        <v>-1.7254277999188723</v>
      </c>
      <c r="AB51">
        <f t="shared" si="6"/>
        <v>2.323742156176829</v>
      </c>
      <c r="AD51">
        <f t="shared" si="8"/>
        <v>48</v>
      </c>
      <c r="AE51">
        <f t="shared" si="9"/>
        <v>9.6942306857497602</v>
      </c>
    </row>
    <row r="52" spans="1:31" x14ac:dyDescent="0.35">
      <c r="A52">
        <f t="shared" si="0"/>
        <v>49</v>
      </c>
      <c r="B52">
        <v>10.169036752376758</v>
      </c>
      <c r="D52">
        <f t="shared" si="7"/>
        <v>49</v>
      </c>
      <c r="E52">
        <f t="shared" si="1"/>
        <v>2.6116729644112269E-2</v>
      </c>
      <c r="F52">
        <f t="shared" si="10"/>
        <v>7.2637237462825355E-3</v>
      </c>
      <c r="V52">
        <f t="shared" si="2"/>
        <v>49</v>
      </c>
      <c r="W52">
        <f t="shared" si="2"/>
        <v>2.6116729644112269E-2</v>
      </c>
      <c r="X52">
        <f t="shared" si="2"/>
        <v>7.2637237462825355E-3</v>
      </c>
      <c r="Y52">
        <f t="shared" si="3"/>
        <v>1.8853005897829733E-2</v>
      </c>
      <c r="Z52">
        <f t="shared" si="4"/>
        <v>1.0329705004875187</v>
      </c>
      <c r="AA52">
        <f t="shared" si="5"/>
        <v>-2.0057319721500209</v>
      </c>
      <c r="AB52">
        <f t="shared" si="6"/>
        <v>2.0434379839456804</v>
      </c>
      <c r="AD52">
        <f t="shared" si="8"/>
        <v>49</v>
      </c>
      <c r="AE52">
        <f t="shared" si="9"/>
        <v>10.169036752376758</v>
      </c>
    </row>
    <row r="53" spans="1:31" x14ac:dyDescent="0.35">
      <c r="A53">
        <f t="shared" si="0"/>
        <v>50</v>
      </c>
      <c r="B53">
        <v>10.486655712590014</v>
      </c>
      <c r="D53">
        <f t="shared" si="7"/>
        <v>50</v>
      </c>
      <c r="E53">
        <f t="shared" si="1"/>
        <v>0.34373568985736824</v>
      </c>
      <c r="F53">
        <f t="shared" si="10"/>
        <v>0.35465084053643686</v>
      </c>
      <c r="V53">
        <f t="shared" si="2"/>
        <v>50</v>
      </c>
      <c r="W53">
        <f t="shared" si="2"/>
        <v>0.34373568985736824</v>
      </c>
      <c r="X53">
        <f t="shared" si="2"/>
        <v>0.35465084053643686</v>
      </c>
      <c r="Y53">
        <f t="shared" si="3"/>
        <v>-1.0915150679068619E-2</v>
      </c>
      <c r="Z53">
        <f t="shared" si="4"/>
        <v>1.0329705004875187</v>
      </c>
      <c r="AA53">
        <f t="shared" si="5"/>
        <v>-2.0355001287269192</v>
      </c>
      <c r="AB53">
        <f t="shared" si="6"/>
        <v>2.0136698273687821</v>
      </c>
      <c r="AD53">
        <f t="shared" si="8"/>
        <v>50</v>
      </c>
      <c r="AE53">
        <f t="shared" si="9"/>
        <v>10.486655712590014</v>
      </c>
    </row>
    <row r="54" spans="1:31" x14ac:dyDescent="0.35">
      <c r="A54">
        <f t="shared" si="0"/>
        <v>51</v>
      </c>
      <c r="B54">
        <v>10.656149640052817</v>
      </c>
      <c r="D54">
        <f t="shared" si="7"/>
        <v>51</v>
      </c>
      <c r="E54">
        <f t="shared" si="1"/>
        <v>0.51322961732017092</v>
      </c>
      <c r="F54">
        <f t="shared" si="10"/>
        <v>0.4235936313778299</v>
      </c>
      <c r="V54">
        <f t="shared" si="2"/>
        <v>51</v>
      </c>
      <c r="W54">
        <f t="shared" si="2"/>
        <v>0.51322961732017092</v>
      </c>
      <c r="X54">
        <f t="shared" si="2"/>
        <v>0.4235936313778299</v>
      </c>
      <c r="Y54">
        <f t="shared" si="3"/>
        <v>8.9635985942341012E-2</v>
      </c>
      <c r="Z54">
        <f t="shared" si="4"/>
        <v>1.0329705004875187</v>
      </c>
      <c r="AA54">
        <f t="shared" si="5"/>
        <v>-1.9349489921055096</v>
      </c>
      <c r="AB54">
        <f t="shared" si="6"/>
        <v>2.1142209639901917</v>
      </c>
      <c r="AD54">
        <f t="shared" si="8"/>
        <v>51</v>
      </c>
      <c r="AE54">
        <f t="shared" si="9"/>
        <v>10.656149640052817</v>
      </c>
    </row>
    <row r="55" spans="1:31" x14ac:dyDescent="0.35">
      <c r="A55">
        <f t="shared" si="0"/>
        <v>52</v>
      </c>
      <c r="B55">
        <v>10.129317566616011</v>
      </c>
      <c r="D55">
        <f t="shared" si="7"/>
        <v>52</v>
      </c>
      <c r="E55">
        <f t="shared" si="1"/>
        <v>-1.3602456116634798E-2</v>
      </c>
      <c r="F55">
        <f t="shared" si="10"/>
        <v>-0.20861687407350227</v>
      </c>
      <c r="V55">
        <f t="shared" si="2"/>
        <v>52</v>
      </c>
      <c r="W55">
        <f t="shared" si="2"/>
        <v>-1.3602456116634798E-2</v>
      </c>
      <c r="X55">
        <f t="shared" si="2"/>
        <v>-0.20861687407350227</v>
      </c>
      <c r="Y55">
        <f t="shared" si="3"/>
        <v>0.19501441795686747</v>
      </c>
      <c r="Z55">
        <f t="shared" si="4"/>
        <v>1.0329705004875187</v>
      </c>
      <c r="AA55">
        <f t="shared" si="5"/>
        <v>-1.8295705600909833</v>
      </c>
      <c r="AB55">
        <f t="shared" si="6"/>
        <v>2.219599396004718</v>
      </c>
      <c r="AD55">
        <f t="shared" si="8"/>
        <v>52</v>
      </c>
      <c r="AE55">
        <f t="shared" si="9"/>
        <v>10.129317566616011</v>
      </c>
    </row>
    <row r="56" spans="1:31" x14ac:dyDescent="0.35">
      <c r="A56">
        <f t="shared" si="0"/>
        <v>53</v>
      </c>
      <c r="B56">
        <v>8.9663057524182062</v>
      </c>
      <c r="D56">
        <f t="shared" si="7"/>
        <v>53</v>
      </c>
      <c r="E56">
        <f t="shared" si="1"/>
        <v>-1.17661427031444</v>
      </c>
      <c r="F56">
        <f t="shared" si="10"/>
        <v>-1.2828348294018743</v>
      </c>
      <c r="V56">
        <f t="shared" si="2"/>
        <v>53</v>
      </c>
      <c r="W56">
        <f t="shared" si="2"/>
        <v>-1.17661427031444</v>
      </c>
      <c r="X56">
        <f t="shared" si="2"/>
        <v>-1.2828348294018743</v>
      </c>
      <c r="Y56">
        <f t="shared" si="3"/>
        <v>0.10622055908743433</v>
      </c>
      <c r="Z56">
        <f t="shared" si="4"/>
        <v>1.0329705004875187</v>
      </c>
      <c r="AA56">
        <f t="shared" si="5"/>
        <v>-1.9183644189604163</v>
      </c>
      <c r="AB56">
        <f t="shared" si="6"/>
        <v>2.1308055371352852</v>
      </c>
      <c r="AD56">
        <f t="shared" si="8"/>
        <v>53</v>
      </c>
      <c r="AE56">
        <f t="shared" si="9"/>
        <v>8.9663057524182062</v>
      </c>
    </row>
    <row r="57" spans="1:31" x14ac:dyDescent="0.35">
      <c r="A57">
        <f t="shared" si="0"/>
        <v>54</v>
      </c>
      <c r="B57">
        <v>8.1067514389924824</v>
      </c>
      <c r="D57">
        <f t="shared" si="7"/>
        <v>54</v>
      </c>
      <c r="E57">
        <f t="shared" si="1"/>
        <v>-2.0361685837401637</v>
      </c>
      <c r="F57">
        <f t="shared" si="10"/>
        <v>-1.7620969488218305</v>
      </c>
      <c r="V57">
        <f t="shared" si="2"/>
        <v>54</v>
      </c>
      <c r="W57">
        <f t="shared" si="2"/>
        <v>-2.0361685837401637</v>
      </c>
      <c r="X57">
        <f t="shared" si="2"/>
        <v>-1.7620969488218305</v>
      </c>
      <c r="Y57">
        <f t="shared" si="3"/>
        <v>-0.2740716349183332</v>
      </c>
      <c r="Z57">
        <f t="shared" si="4"/>
        <v>1.0329705004875187</v>
      </c>
      <c r="AA57">
        <f t="shared" si="5"/>
        <v>-2.2986566129661838</v>
      </c>
      <c r="AB57">
        <f t="shared" si="6"/>
        <v>1.7505133431295175</v>
      </c>
      <c r="AD57">
        <f t="shared" si="8"/>
        <v>54</v>
      </c>
      <c r="AE57">
        <f t="shared" si="9"/>
        <v>8.1067514389924824</v>
      </c>
    </row>
    <row r="58" spans="1:31" x14ac:dyDescent="0.35">
      <c r="A58">
        <f t="shared" si="0"/>
        <v>55</v>
      </c>
      <c r="B58">
        <v>8.6738987578515037</v>
      </c>
      <c r="D58">
        <f t="shared" si="7"/>
        <v>55</v>
      </c>
      <c r="E58">
        <f t="shared" si="1"/>
        <v>-1.4690212648811425</v>
      </c>
      <c r="F58">
        <f t="shared" si="10"/>
        <v>-0.73970098898858117</v>
      </c>
      <c r="V58">
        <f t="shared" si="2"/>
        <v>55</v>
      </c>
      <c r="W58">
        <f t="shared" si="2"/>
        <v>-1.4690212648811425</v>
      </c>
      <c r="X58">
        <f t="shared" si="2"/>
        <v>-0.73970098898858117</v>
      </c>
      <c r="Y58">
        <f t="shared" si="3"/>
        <v>-0.72932027589256132</v>
      </c>
      <c r="Z58">
        <f t="shared" si="4"/>
        <v>1.0329705004875187</v>
      </c>
      <c r="AA58">
        <f t="shared" si="5"/>
        <v>-2.7539052539404119</v>
      </c>
      <c r="AB58">
        <f t="shared" si="6"/>
        <v>1.2952647021552894</v>
      </c>
      <c r="AD58">
        <f t="shared" si="8"/>
        <v>55</v>
      </c>
      <c r="AE58">
        <f t="shared" si="9"/>
        <v>8.6738987578515037</v>
      </c>
    </row>
    <row r="59" spans="1:31" x14ac:dyDescent="0.35">
      <c r="A59">
        <f t="shared" si="0"/>
        <v>56</v>
      </c>
      <c r="B59">
        <v>8.7398621237592646</v>
      </c>
      <c r="D59">
        <f t="shared" si="7"/>
        <v>56</v>
      </c>
      <c r="E59">
        <f t="shared" si="1"/>
        <v>-1.4030578989733815</v>
      </c>
      <c r="F59">
        <f t="shared" si="10"/>
        <v>-0.5894833414756635</v>
      </c>
      <c r="V59">
        <f t="shared" si="2"/>
        <v>56</v>
      </c>
      <c r="W59">
        <f t="shared" si="2"/>
        <v>-1.4030578989733815</v>
      </c>
      <c r="X59">
        <f t="shared" si="2"/>
        <v>-0.5894833414756635</v>
      </c>
      <c r="Y59">
        <f t="shared" si="3"/>
        <v>-0.81357455749771801</v>
      </c>
      <c r="Z59">
        <f t="shared" si="4"/>
        <v>1.0329705004875187</v>
      </c>
      <c r="AA59">
        <f t="shared" si="5"/>
        <v>-2.8381595355455689</v>
      </c>
      <c r="AB59">
        <f t="shared" si="6"/>
        <v>1.2110104205501326</v>
      </c>
      <c r="AD59">
        <f t="shared" si="8"/>
        <v>56</v>
      </c>
      <c r="AE59">
        <f t="shared" si="9"/>
        <v>8.7398621237592646</v>
      </c>
    </row>
    <row r="60" spans="1:31" x14ac:dyDescent="0.35">
      <c r="A60">
        <f t="shared" si="0"/>
        <v>57</v>
      </c>
      <c r="B60">
        <v>8.7639760975280581</v>
      </c>
      <c r="D60">
        <f t="shared" si="7"/>
        <v>57</v>
      </c>
      <c r="E60">
        <f t="shared" si="1"/>
        <v>-1.3789439252045881</v>
      </c>
      <c r="F60">
        <f t="shared" si="10"/>
        <v>-0.58091333725471894</v>
      </c>
      <c r="V60">
        <f t="shared" si="2"/>
        <v>57</v>
      </c>
      <c r="W60">
        <f t="shared" si="2"/>
        <v>-1.3789439252045881</v>
      </c>
      <c r="X60">
        <f t="shared" si="2"/>
        <v>-0.58091333725471894</v>
      </c>
      <c r="Y60">
        <f t="shared" si="3"/>
        <v>-0.79803058794986914</v>
      </c>
      <c r="Z60">
        <f t="shared" si="4"/>
        <v>1.0329705004875187</v>
      </c>
      <c r="AA60">
        <f t="shared" si="5"/>
        <v>-2.8226155659977197</v>
      </c>
      <c r="AB60">
        <f t="shared" si="6"/>
        <v>1.2265543900979816</v>
      </c>
      <c r="AD60">
        <f t="shared" si="8"/>
        <v>57</v>
      </c>
      <c r="AE60">
        <f t="shared" si="9"/>
        <v>8.7639760975280581</v>
      </c>
    </row>
    <row r="61" spans="1:31" x14ac:dyDescent="0.35">
      <c r="A61">
        <f t="shared" si="0"/>
        <v>58</v>
      </c>
      <c r="B61">
        <v>10.607632270250908</v>
      </c>
      <c r="D61">
        <f t="shared" si="7"/>
        <v>58</v>
      </c>
      <c r="E61">
        <f t="shared" si="1"/>
        <v>0.46471224751826234</v>
      </c>
      <c r="F61">
        <f t="shared" si="10"/>
        <v>1.246048194599819</v>
      </c>
      <c r="V61">
        <f t="shared" si="2"/>
        <v>58</v>
      </c>
      <c r="W61">
        <f t="shared" si="2"/>
        <v>0.46471224751826234</v>
      </c>
      <c r="X61">
        <f t="shared" si="2"/>
        <v>1.246048194599819</v>
      </c>
      <c r="Y61">
        <f t="shared" si="3"/>
        <v>-0.78133594708155663</v>
      </c>
      <c r="Z61">
        <f t="shared" si="4"/>
        <v>1.0329705004875187</v>
      </c>
      <c r="AA61">
        <f t="shared" si="5"/>
        <v>-2.8059209251294073</v>
      </c>
      <c r="AB61">
        <f t="shared" si="6"/>
        <v>1.243249030966294</v>
      </c>
      <c r="AD61">
        <f t="shared" si="8"/>
        <v>58</v>
      </c>
      <c r="AE61">
        <f t="shared" si="9"/>
        <v>10.607632270250908</v>
      </c>
    </row>
    <row r="62" spans="1:31" x14ac:dyDescent="0.35">
      <c r="A62">
        <f t="shared" si="0"/>
        <v>59</v>
      </c>
      <c r="B62">
        <v>8.8462843661117905</v>
      </c>
      <c r="D62">
        <f t="shared" si="7"/>
        <v>59</v>
      </c>
      <c r="E62">
        <f t="shared" si="1"/>
        <v>-1.2966356566208557</v>
      </c>
      <c r="F62">
        <f t="shared" si="10"/>
        <v>-1.0204595840269191</v>
      </c>
      <c r="V62">
        <f t="shared" si="2"/>
        <v>59</v>
      </c>
      <c r="W62">
        <f t="shared" si="2"/>
        <v>-1.2966356566208557</v>
      </c>
      <c r="X62">
        <f t="shared" si="2"/>
        <v>-1.0204595840269191</v>
      </c>
      <c r="Y62">
        <f t="shared" si="3"/>
        <v>-0.27617607259393662</v>
      </c>
      <c r="Z62">
        <f t="shared" si="4"/>
        <v>1.0329705004875187</v>
      </c>
      <c r="AA62">
        <f t="shared" si="5"/>
        <v>-2.3007610506417873</v>
      </c>
      <c r="AB62">
        <f t="shared" si="6"/>
        <v>1.748408905453914</v>
      </c>
      <c r="AD62">
        <f t="shared" si="8"/>
        <v>59</v>
      </c>
      <c r="AE62">
        <f t="shared" si="9"/>
        <v>8.8462843661117905</v>
      </c>
    </row>
    <row r="63" spans="1:31" x14ac:dyDescent="0.35">
      <c r="A63">
        <f t="shared" si="0"/>
        <v>60</v>
      </c>
      <c r="B63">
        <v>8.197430472078814</v>
      </c>
      <c r="D63">
        <f t="shared" si="7"/>
        <v>60</v>
      </c>
      <c r="E63">
        <f t="shared" si="1"/>
        <v>-1.9454895506538321</v>
      </c>
      <c r="F63">
        <f t="shared" si="10"/>
        <v>-1.5087430145390734</v>
      </c>
      <c r="V63">
        <f t="shared" si="2"/>
        <v>60</v>
      </c>
      <c r="W63">
        <f t="shared" si="2"/>
        <v>-1.9454895506538321</v>
      </c>
      <c r="X63">
        <f t="shared" si="2"/>
        <v>-1.5087430145390734</v>
      </c>
      <c r="Y63">
        <f t="shared" si="3"/>
        <v>-0.43674653611475867</v>
      </c>
      <c r="Z63">
        <f t="shared" si="4"/>
        <v>1.0329705004875187</v>
      </c>
      <c r="AA63">
        <f t="shared" si="5"/>
        <v>-2.4613315141626093</v>
      </c>
      <c r="AB63">
        <f t="shared" si="6"/>
        <v>1.587838441933092</v>
      </c>
      <c r="AD63">
        <f t="shared" si="8"/>
        <v>60</v>
      </c>
      <c r="AE63">
        <f t="shared" si="9"/>
        <v>8.197430472078814</v>
      </c>
    </row>
    <row r="64" spans="1:31" x14ac:dyDescent="0.35">
      <c r="A64">
        <f t="shared" si="0"/>
        <v>61</v>
      </c>
      <c r="B64">
        <v>9.7004678107933984</v>
      </c>
      <c r="D64">
        <f t="shared" si="7"/>
        <v>61</v>
      </c>
      <c r="E64">
        <f t="shared" si="1"/>
        <v>-0.44245221193924777</v>
      </c>
      <c r="F64">
        <f t="shared" si="10"/>
        <v>0.33642373895204358</v>
      </c>
      <c r="V64">
        <f t="shared" si="2"/>
        <v>61</v>
      </c>
      <c r="W64">
        <f t="shared" si="2"/>
        <v>-0.44245221193924777</v>
      </c>
      <c r="X64">
        <f t="shared" si="2"/>
        <v>0.33642373895204358</v>
      </c>
      <c r="Y64">
        <f t="shared" si="3"/>
        <v>-0.77887595089129136</v>
      </c>
      <c r="Z64">
        <f t="shared" si="4"/>
        <v>1.0329705004875187</v>
      </c>
      <c r="AA64">
        <f t="shared" si="5"/>
        <v>-2.8034609289391419</v>
      </c>
      <c r="AB64">
        <f t="shared" si="6"/>
        <v>1.2457090271565594</v>
      </c>
      <c r="AD64">
        <f t="shared" si="8"/>
        <v>61</v>
      </c>
      <c r="AE64">
        <f t="shared" si="9"/>
        <v>9.7004678107933984</v>
      </c>
    </row>
    <row r="65" spans="1:31" x14ac:dyDescent="0.35">
      <c r="A65">
        <f t="shared" si="0"/>
        <v>62</v>
      </c>
      <c r="B65">
        <v>9.4988084630262453</v>
      </c>
      <c r="D65">
        <f t="shared" si="7"/>
        <v>62</v>
      </c>
      <c r="E65">
        <f t="shared" si="1"/>
        <v>-0.64411155970640088</v>
      </c>
      <c r="F65">
        <f t="shared" si="10"/>
        <v>-9.1966914082716289E-2</v>
      </c>
      <c r="V65">
        <f t="shared" si="2"/>
        <v>62</v>
      </c>
      <c r="W65">
        <f t="shared" si="2"/>
        <v>-0.64411155970640088</v>
      </c>
      <c r="X65">
        <f t="shared" si="2"/>
        <v>-9.1966914082716289E-2</v>
      </c>
      <c r="Y65">
        <f t="shared" si="3"/>
        <v>-0.55214464562368459</v>
      </c>
      <c r="Z65">
        <f t="shared" si="4"/>
        <v>1.0329705004875187</v>
      </c>
      <c r="AA65">
        <f t="shared" si="5"/>
        <v>-2.5767296236715351</v>
      </c>
      <c r="AB65">
        <f t="shared" si="6"/>
        <v>1.4724403324241662</v>
      </c>
      <c r="AD65">
        <f t="shared" si="8"/>
        <v>62</v>
      </c>
      <c r="AE65">
        <f t="shared" si="9"/>
        <v>9.4988084630262453</v>
      </c>
    </row>
    <row r="66" spans="1:31" x14ac:dyDescent="0.35">
      <c r="A66">
        <f t="shared" si="0"/>
        <v>63</v>
      </c>
      <c r="B66">
        <v>9.7003857789385908</v>
      </c>
      <c r="D66">
        <f t="shared" si="7"/>
        <v>63</v>
      </c>
      <c r="E66">
        <f t="shared" si="1"/>
        <v>-0.44253424379405537</v>
      </c>
      <c r="F66">
        <f t="shared" si="10"/>
        <v>-1.5775478160982237E-2</v>
      </c>
      <c r="V66">
        <f t="shared" si="2"/>
        <v>63</v>
      </c>
      <c r="W66">
        <f t="shared" si="2"/>
        <v>-0.44253424379405537</v>
      </c>
      <c r="X66">
        <f t="shared" si="2"/>
        <v>-1.5775478160982237E-2</v>
      </c>
      <c r="Y66">
        <f t="shared" si="3"/>
        <v>-0.42675876563307313</v>
      </c>
      <c r="Z66">
        <f t="shared" si="4"/>
        <v>1.0329705004875187</v>
      </c>
      <c r="AA66">
        <f t="shared" si="5"/>
        <v>-2.4513437436809236</v>
      </c>
      <c r="AB66">
        <f t="shared" si="6"/>
        <v>1.5978262124147775</v>
      </c>
      <c r="AD66">
        <f t="shared" si="8"/>
        <v>63</v>
      </c>
      <c r="AE66">
        <f t="shared" si="9"/>
        <v>9.7003857789385908</v>
      </c>
    </row>
    <row r="67" spans="1:31" x14ac:dyDescent="0.35">
      <c r="A67">
        <f t="shared" si="0"/>
        <v>64</v>
      </c>
      <c r="B67">
        <v>9.8196279939384326</v>
      </c>
      <c r="D67">
        <f t="shared" si="7"/>
        <v>64</v>
      </c>
      <c r="E67">
        <f t="shared" si="1"/>
        <v>-0.32329202879421359</v>
      </c>
      <c r="F67">
        <f t="shared" si="10"/>
        <v>8.9757793152394211E-3</v>
      </c>
      <c r="V67">
        <f t="shared" si="2"/>
        <v>64</v>
      </c>
      <c r="W67">
        <f t="shared" si="2"/>
        <v>-0.32329202879421359</v>
      </c>
      <c r="X67">
        <f t="shared" si="2"/>
        <v>8.9757793152394211E-3</v>
      </c>
      <c r="Y67">
        <f t="shared" si="3"/>
        <v>-0.332267808109453</v>
      </c>
      <c r="Z67">
        <f t="shared" si="4"/>
        <v>1.0329705004875187</v>
      </c>
      <c r="AA67">
        <f t="shared" si="5"/>
        <v>-2.3568527861573036</v>
      </c>
      <c r="AB67">
        <f t="shared" si="6"/>
        <v>1.6923171699383976</v>
      </c>
      <c r="AD67">
        <f t="shared" si="8"/>
        <v>64</v>
      </c>
      <c r="AE67">
        <f t="shared" si="9"/>
        <v>9.8196279939384326</v>
      </c>
    </row>
    <row r="68" spans="1:31" x14ac:dyDescent="0.35">
      <c r="A68">
        <f t="shared" si="0"/>
        <v>65</v>
      </c>
      <c r="B68">
        <v>12.357045585234705</v>
      </c>
      <c r="D68">
        <f t="shared" si="7"/>
        <v>65</v>
      </c>
      <c r="E68">
        <f t="shared" si="1"/>
        <v>2.2141255625020584</v>
      </c>
      <c r="F68">
        <f t="shared" si="10"/>
        <v>2.4637134195093471</v>
      </c>
      <c r="V68">
        <f t="shared" si="2"/>
        <v>65</v>
      </c>
      <c r="W68">
        <f t="shared" si="2"/>
        <v>2.2141255625020584</v>
      </c>
      <c r="X68">
        <f t="shared" si="2"/>
        <v>2.4637134195093471</v>
      </c>
      <c r="Y68">
        <f t="shared" si="3"/>
        <v>-0.24958785700728869</v>
      </c>
      <c r="Z68">
        <f t="shared" si="4"/>
        <v>1.0329705004875187</v>
      </c>
      <c r="AA68">
        <f t="shared" si="5"/>
        <v>-2.2741728350551393</v>
      </c>
      <c r="AB68">
        <f t="shared" si="6"/>
        <v>1.774997121040562</v>
      </c>
      <c r="AD68">
        <f t="shared" si="8"/>
        <v>65</v>
      </c>
      <c r="AE68">
        <f t="shared" si="9"/>
        <v>12.357045585234705</v>
      </c>
    </row>
    <row r="69" spans="1:31" x14ac:dyDescent="0.35">
      <c r="A69">
        <f t="shared" ref="A69:A108" si="11">A68+1</f>
        <v>66</v>
      </c>
      <c r="B69">
        <v>10.923604414101041</v>
      </c>
      <c r="D69">
        <f t="shared" si="7"/>
        <v>66</v>
      </c>
      <c r="E69">
        <f t="shared" ref="E69:E108" si="12">B69-J$6</f>
        <v>0.78068439136839451</v>
      </c>
      <c r="F69">
        <f t="shared" si="10"/>
        <v>0.30545672213543806</v>
      </c>
      <c r="V69">
        <f t="shared" ref="V69:X108" si="13">D69</f>
        <v>66</v>
      </c>
      <c r="W69">
        <f t="shared" si="13"/>
        <v>0.78068439136839451</v>
      </c>
      <c r="X69">
        <f t="shared" si="13"/>
        <v>0.30545672213543806</v>
      </c>
      <c r="Y69">
        <f t="shared" ref="Y69:Y108" si="14">W69-X69</f>
        <v>0.47522766923295645</v>
      </c>
      <c r="Z69">
        <f t="shared" ref="Z69:Z108" si="15">J$15</f>
        <v>1.0329705004875187</v>
      </c>
      <c r="AA69">
        <f t="shared" ref="AA69:AA108" si="16">Y69-NORMSINV(1-Z$2/2)*Z69</f>
        <v>-1.5493573088148942</v>
      </c>
      <c r="AB69">
        <f t="shared" ref="AB69:AB108" si="17">Y69+NORMSINV(1-Z$2/2)*Z69</f>
        <v>2.4998126472808071</v>
      </c>
      <c r="AD69">
        <f t="shared" si="8"/>
        <v>66</v>
      </c>
      <c r="AE69">
        <f t="shared" si="9"/>
        <v>10.923604414101041</v>
      </c>
    </row>
    <row r="70" spans="1:31" x14ac:dyDescent="0.35">
      <c r="A70">
        <f t="shared" si="11"/>
        <v>67</v>
      </c>
      <c r="B70">
        <v>9.7007658466065791</v>
      </c>
      <c r="D70">
        <f t="shared" ref="D70:D108" si="18">D69+1</f>
        <v>67</v>
      </c>
      <c r="E70">
        <f t="shared" si="12"/>
        <v>-0.442154176126067</v>
      </c>
      <c r="F70">
        <f t="shared" si="10"/>
        <v>-0.97559221490660186</v>
      </c>
      <c r="V70">
        <f t="shared" si="13"/>
        <v>67</v>
      </c>
      <c r="W70">
        <f t="shared" si="13"/>
        <v>-0.442154176126067</v>
      </c>
      <c r="X70">
        <f t="shared" si="13"/>
        <v>-0.97559221490660186</v>
      </c>
      <c r="Y70">
        <f t="shared" si="14"/>
        <v>0.53343803878053486</v>
      </c>
      <c r="Z70">
        <f t="shared" si="15"/>
        <v>1.0329705004875187</v>
      </c>
      <c r="AA70">
        <f t="shared" si="16"/>
        <v>-1.4911469392673158</v>
      </c>
      <c r="AB70">
        <f t="shared" si="17"/>
        <v>2.5580230168283853</v>
      </c>
      <c r="AD70">
        <f t="shared" ref="AD70:AD113" si="19">AD69+1</f>
        <v>67</v>
      </c>
      <c r="AE70">
        <f t="shared" ref="AE70:AE108" si="20">B70</f>
        <v>9.7007658466065791</v>
      </c>
    </row>
    <row r="71" spans="1:31" x14ac:dyDescent="0.35">
      <c r="A71">
        <f t="shared" si="11"/>
        <v>68</v>
      </c>
      <c r="B71">
        <v>10.274161064714084</v>
      </c>
      <c r="D71">
        <f t="shared" si="18"/>
        <v>68</v>
      </c>
      <c r="E71">
        <f t="shared" si="12"/>
        <v>0.13124104198143804</v>
      </c>
      <c r="F71">
        <f t="shared" ref="F71:F108" si="21">E71-SUMPRODUCT(E69:E70,I$4:I$5)-SUMPRODUCT(F70,J$5)</f>
        <v>-1.4434598187827385E-2</v>
      </c>
      <c r="V71">
        <f t="shared" si="13"/>
        <v>68</v>
      </c>
      <c r="W71">
        <f t="shared" si="13"/>
        <v>0.13124104198143804</v>
      </c>
      <c r="X71">
        <f t="shared" si="13"/>
        <v>-1.4434598187827385E-2</v>
      </c>
      <c r="Y71">
        <f t="shared" si="14"/>
        <v>0.14567564016926543</v>
      </c>
      <c r="Z71">
        <f t="shared" si="15"/>
        <v>1.0329705004875187</v>
      </c>
      <c r="AA71">
        <f t="shared" si="16"/>
        <v>-1.8789093378785853</v>
      </c>
      <c r="AB71">
        <f t="shared" si="17"/>
        <v>2.170260618217116</v>
      </c>
      <c r="AD71">
        <f t="shared" si="19"/>
        <v>68</v>
      </c>
      <c r="AE71">
        <f t="shared" si="20"/>
        <v>10.274161064714084</v>
      </c>
    </row>
    <row r="72" spans="1:31" x14ac:dyDescent="0.35">
      <c r="A72">
        <f t="shared" si="11"/>
        <v>69</v>
      </c>
      <c r="B72">
        <v>9.7560808735560016</v>
      </c>
      <c r="D72">
        <f t="shared" si="18"/>
        <v>69</v>
      </c>
      <c r="E72">
        <f t="shared" si="12"/>
        <v>-0.38683914917664453</v>
      </c>
      <c r="F72">
        <f t="shared" si="21"/>
        <v>-0.4569520419564434</v>
      </c>
      <c r="V72">
        <f t="shared" si="13"/>
        <v>69</v>
      </c>
      <c r="W72">
        <f t="shared" si="13"/>
        <v>-0.38683914917664453</v>
      </c>
      <c r="X72">
        <f t="shared" si="13"/>
        <v>-0.4569520419564434</v>
      </c>
      <c r="Y72">
        <f t="shared" si="14"/>
        <v>7.0112892779798874E-2</v>
      </c>
      <c r="Z72">
        <f t="shared" si="15"/>
        <v>1.0329705004875187</v>
      </c>
      <c r="AA72">
        <f t="shared" si="16"/>
        <v>-1.9544720852680517</v>
      </c>
      <c r="AB72">
        <f t="shared" si="17"/>
        <v>2.0946978708276496</v>
      </c>
      <c r="AD72">
        <f t="shared" si="19"/>
        <v>69</v>
      </c>
      <c r="AE72">
        <f t="shared" si="20"/>
        <v>9.7560808735560016</v>
      </c>
    </row>
    <row r="73" spans="1:31" x14ac:dyDescent="0.35">
      <c r="A73">
        <f t="shared" si="11"/>
        <v>70</v>
      </c>
      <c r="B73">
        <v>9.287731842051576</v>
      </c>
      <c r="D73">
        <f t="shared" si="18"/>
        <v>70</v>
      </c>
      <c r="E73">
        <f t="shared" si="12"/>
        <v>-0.85518818068107016</v>
      </c>
      <c r="F73">
        <f t="shared" si="21"/>
        <v>-0.78738164461458005</v>
      </c>
      <c r="V73">
        <f t="shared" si="13"/>
        <v>70</v>
      </c>
      <c r="W73">
        <f t="shared" si="13"/>
        <v>-0.85518818068107016</v>
      </c>
      <c r="X73">
        <f t="shared" si="13"/>
        <v>-0.78738164461458005</v>
      </c>
      <c r="Y73">
        <f t="shared" si="14"/>
        <v>-6.780653606649012E-2</v>
      </c>
      <c r="Z73">
        <f t="shared" si="15"/>
        <v>1.0329705004875187</v>
      </c>
      <c r="AA73">
        <f t="shared" si="16"/>
        <v>-2.0923915141143405</v>
      </c>
      <c r="AB73">
        <f t="shared" si="17"/>
        <v>1.9567784419813605</v>
      </c>
      <c r="AD73">
        <f t="shared" si="19"/>
        <v>70</v>
      </c>
      <c r="AE73">
        <f t="shared" si="20"/>
        <v>9.287731842051576</v>
      </c>
    </row>
    <row r="74" spans="1:31" x14ac:dyDescent="0.35">
      <c r="A74">
        <f t="shared" si="11"/>
        <v>71</v>
      </c>
      <c r="B74">
        <v>8.7948076969057745</v>
      </c>
      <c r="D74">
        <f t="shared" si="18"/>
        <v>71</v>
      </c>
      <c r="E74">
        <f t="shared" si="12"/>
        <v>-1.3481123258268717</v>
      </c>
      <c r="F74">
        <f t="shared" si="21"/>
        <v>-1.0674694237286433</v>
      </c>
      <c r="V74">
        <f t="shared" si="13"/>
        <v>71</v>
      </c>
      <c r="W74">
        <f t="shared" si="13"/>
        <v>-1.3481123258268717</v>
      </c>
      <c r="X74">
        <f t="shared" si="13"/>
        <v>-1.0674694237286433</v>
      </c>
      <c r="Y74">
        <f t="shared" si="14"/>
        <v>-0.2806429020982284</v>
      </c>
      <c r="Z74">
        <f t="shared" si="15"/>
        <v>1.0329705004875187</v>
      </c>
      <c r="AA74">
        <f t="shared" si="16"/>
        <v>-2.305227880146079</v>
      </c>
      <c r="AB74">
        <f t="shared" si="17"/>
        <v>1.7439420759496223</v>
      </c>
      <c r="AD74">
        <f t="shared" si="19"/>
        <v>71</v>
      </c>
      <c r="AE74">
        <f t="shared" si="20"/>
        <v>8.7948076969057745</v>
      </c>
    </row>
    <row r="75" spans="1:31" x14ac:dyDescent="0.35">
      <c r="A75">
        <f t="shared" si="11"/>
        <v>72</v>
      </c>
      <c r="B75">
        <v>9.9521659452576507</v>
      </c>
      <c r="D75">
        <f t="shared" si="18"/>
        <v>72</v>
      </c>
      <c r="E75">
        <f t="shared" si="12"/>
        <v>-0.1907540774749954</v>
      </c>
      <c r="F75">
        <f t="shared" si="21"/>
        <v>0.33740358468184856</v>
      </c>
      <c r="V75">
        <f t="shared" si="13"/>
        <v>72</v>
      </c>
      <c r="W75">
        <f t="shared" si="13"/>
        <v>-0.1907540774749954</v>
      </c>
      <c r="X75">
        <f t="shared" si="13"/>
        <v>0.33740358468184856</v>
      </c>
      <c r="Y75">
        <f t="shared" si="14"/>
        <v>-0.52815766215684401</v>
      </c>
      <c r="Z75">
        <f t="shared" si="15"/>
        <v>1.0329705004875187</v>
      </c>
      <c r="AA75">
        <f t="shared" si="16"/>
        <v>-2.5527426402046949</v>
      </c>
      <c r="AB75">
        <f t="shared" si="17"/>
        <v>1.4964273158910066</v>
      </c>
      <c r="AD75">
        <f t="shared" si="19"/>
        <v>72</v>
      </c>
      <c r="AE75">
        <f t="shared" si="20"/>
        <v>9.9521659452576507</v>
      </c>
    </row>
    <row r="76" spans="1:31" x14ac:dyDescent="0.35">
      <c r="A76">
        <f t="shared" si="11"/>
        <v>73</v>
      </c>
      <c r="B76">
        <v>9.1465177932835431</v>
      </c>
      <c r="D76">
        <f t="shared" si="18"/>
        <v>73</v>
      </c>
      <c r="E76">
        <f t="shared" si="12"/>
        <v>-0.99640222944910306</v>
      </c>
      <c r="F76">
        <f t="shared" si="21"/>
        <v>-0.64978662089760408</v>
      </c>
      <c r="V76">
        <f t="shared" si="13"/>
        <v>73</v>
      </c>
      <c r="W76">
        <f t="shared" si="13"/>
        <v>-0.99640222944910306</v>
      </c>
      <c r="X76">
        <f t="shared" si="13"/>
        <v>-0.64978662089760408</v>
      </c>
      <c r="Y76">
        <f t="shared" si="14"/>
        <v>-0.34661560855149898</v>
      </c>
      <c r="Z76">
        <f t="shared" si="15"/>
        <v>1.0329705004875187</v>
      </c>
      <c r="AA76">
        <f t="shared" si="16"/>
        <v>-2.3712005865993495</v>
      </c>
      <c r="AB76">
        <f t="shared" si="17"/>
        <v>1.6779693694963518</v>
      </c>
      <c r="AD76">
        <f t="shared" si="19"/>
        <v>73</v>
      </c>
      <c r="AE76">
        <f t="shared" si="20"/>
        <v>9.1465177932835431</v>
      </c>
    </row>
    <row r="77" spans="1:31" x14ac:dyDescent="0.35">
      <c r="A77">
        <f t="shared" si="11"/>
        <v>74</v>
      </c>
      <c r="B77">
        <v>8.4120728228094741</v>
      </c>
      <c r="D77">
        <f t="shared" si="18"/>
        <v>74</v>
      </c>
      <c r="E77">
        <f t="shared" si="12"/>
        <v>-1.730847199923172</v>
      </c>
      <c r="F77">
        <f t="shared" si="21"/>
        <v>-1.3083673779377645</v>
      </c>
      <c r="V77">
        <f t="shared" si="13"/>
        <v>74</v>
      </c>
      <c r="W77">
        <f t="shared" si="13"/>
        <v>-1.730847199923172</v>
      </c>
      <c r="X77">
        <f t="shared" si="13"/>
        <v>-1.3083673779377645</v>
      </c>
      <c r="Y77">
        <f t="shared" si="14"/>
        <v>-0.42247982198540757</v>
      </c>
      <c r="Z77">
        <f t="shared" si="15"/>
        <v>1.0329705004875187</v>
      </c>
      <c r="AA77">
        <f t="shared" si="16"/>
        <v>-2.4470648000332584</v>
      </c>
      <c r="AB77">
        <f t="shared" si="17"/>
        <v>1.6021051560624431</v>
      </c>
      <c r="AD77">
        <f t="shared" si="19"/>
        <v>74</v>
      </c>
      <c r="AE77">
        <f t="shared" si="20"/>
        <v>8.4120728228094741</v>
      </c>
    </row>
    <row r="78" spans="1:31" x14ac:dyDescent="0.35">
      <c r="A78">
        <f t="shared" si="11"/>
        <v>75</v>
      </c>
      <c r="B78">
        <v>9.723847340624749</v>
      </c>
      <c r="D78">
        <f t="shared" si="18"/>
        <v>75</v>
      </c>
      <c r="E78">
        <f t="shared" si="12"/>
        <v>-0.41907268210789717</v>
      </c>
      <c r="F78">
        <f t="shared" si="21"/>
        <v>0.27885055614700793</v>
      </c>
      <c r="V78">
        <f t="shared" si="13"/>
        <v>75</v>
      </c>
      <c r="W78">
        <f t="shared" si="13"/>
        <v>-0.41907268210789717</v>
      </c>
      <c r="X78">
        <f t="shared" si="13"/>
        <v>0.27885055614700793</v>
      </c>
      <c r="Y78">
        <f t="shared" si="14"/>
        <v>-0.6979232382549051</v>
      </c>
      <c r="Z78">
        <f t="shared" si="15"/>
        <v>1.0329705004875187</v>
      </c>
      <c r="AA78">
        <f t="shared" si="16"/>
        <v>-2.7225082163027556</v>
      </c>
      <c r="AB78">
        <f t="shared" si="17"/>
        <v>1.3266617397929457</v>
      </c>
      <c r="AD78">
        <f t="shared" si="19"/>
        <v>75</v>
      </c>
      <c r="AE78">
        <f t="shared" si="20"/>
        <v>9.723847340624749</v>
      </c>
    </row>
    <row r="79" spans="1:31" x14ac:dyDescent="0.35">
      <c r="A79">
        <f t="shared" si="11"/>
        <v>76</v>
      </c>
      <c r="B79">
        <v>8.4487887533605939</v>
      </c>
      <c r="D79">
        <f t="shared" si="18"/>
        <v>76</v>
      </c>
      <c r="E79">
        <f t="shared" si="12"/>
        <v>-1.6941312693720523</v>
      </c>
      <c r="F79">
        <f t="shared" si="21"/>
        <v>-1.1939943612071791</v>
      </c>
      <c r="V79">
        <f t="shared" si="13"/>
        <v>76</v>
      </c>
      <c r="W79">
        <f t="shared" si="13"/>
        <v>-1.6941312693720523</v>
      </c>
      <c r="X79">
        <f t="shared" si="13"/>
        <v>-1.1939943612071791</v>
      </c>
      <c r="Y79">
        <f t="shared" si="14"/>
        <v>-0.50013690816487322</v>
      </c>
      <c r="Z79">
        <f t="shared" si="15"/>
        <v>1.0329705004875187</v>
      </c>
      <c r="AA79">
        <f t="shared" si="16"/>
        <v>-2.5247218862127241</v>
      </c>
      <c r="AB79">
        <f t="shared" si="17"/>
        <v>1.5244480698829774</v>
      </c>
      <c r="AD79">
        <f t="shared" si="19"/>
        <v>76</v>
      </c>
      <c r="AE79">
        <f t="shared" si="20"/>
        <v>8.4487887533605939</v>
      </c>
    </row>
    <row r="80" spans="1:31" x14ac:dyDescent="0.35">
      <c r="A80">
        <f t="shared" si="11"/>
        <v>77</v>
      </c>
      <c r="B80">
        <v>9.3091696279858951</v>
      </c>
      <c r="D80">
        <f t="shared" si="18"/>
        <v>77</v>
      </c>
      <c r="E80">
        <f t="shared" si="12"/>
        <v>-0.83375039474675106</v>
      </c>
      <c r="F80">
        <f t="shared" si="21"/>
        <v>-0.14679417961177338</v>
      </c>
      <c r="V80">
        <f t="shared" si="13"/>
        <v>77</v>
      </c>
      <c r="W80">
        <f t="shared" si="13"/>
        <v>-0.83375039474675106</v>
      </c>
      <c r="X80">
        <f t="shared" si="13"/>
        <v>-0.14679417961177338</v>
      </c>
      <c r="Y80">
        <f t="shared" si="14"/>
        <v>-0.68695621513497773</v>
      </c>
      <c r="Z80">
        <f t="shared" si="15"/>
        <v>1.0329705004875187</v>
      </c>
      <c r="AA80">
        <f t="shared" si="16"/>
        <v>-2.7115411931828284</v>
      </c>
      <c r="AB80">
        <f t="shared" si="17"/>
        <v>1.3376287629128729</v>
      </c>
      <c r="AD80">
        <f t="shared" si="19"/>
        <v>77</v>
      </c>
      <c r="AE80">
        <f t="shared" si="20"/>
        <v>9.3091696279858951</v>
      </c>
    </row>
    <row r="81" spans="1:31" x14ac:dyDescent="0.35">
      <c r="A81">
        <f t="shared" si="11"/>
        <v>78</v>
      </c>
      <c r="B81">
        <v>9.6290950722323778</v>
      </c>
      <c r="D81">
        <f t="shared" si="18"/>
        <v>78</v>
      </c>
      <c r="E81">
        <f t="shared" si="12"/>
        <v>-0.51382495050026833</v>
      </c>
      <c r="F81">
        <f t="shared" si="21"/>
        <v>9.1442974077578759E-2</v>
      </c>
      <c r="V81">
        <f t="shared" si="13"/>
        <v>78</v>
      </c>
      <c r="W81">
        <f t="shared" si="13"/>
        <v>-0.51382495050026833</v>
      </c>
      <c r="X81">
        <f t="shared" si="13"/>
        <v>9.1442974077578759E-2</v>
      </c>
      <c r="Y81">
        <f t="shared" si="14"/>
        <v>-0.60526792457784706</v>
      </c>
      <c r="Z81">
        <f t="shared" si="15"/>
        <v>1.0329705004875187</v>
      </c>
      <c r="AA81">
        <f t="shared" si="16"/>
        <v>-2.6298529026256978</v>
      </c>
      <c r="AB81">
        <f t="shared" si="17"/>
        <v>1.4193170534700035</v>
      </c>
      <c r="AD81">
        <f t="shared" si="19"/>
        <v>78</v>
      </c>
      <c r="AE81">
        <f t="shared" si="20"/>
        <v>9.6290950722323778</v>
      </c>
    </row>
    <row r="82" spans="1:31" x14ac:dyDescent="0.35">
      <c r="A82">
        <f t="shared" si="11"/>
        <v>79</v>
      </c>
      <c r="B82">
        <v>10.498754342121549</v>
      </c>
      <c r="D82">
        <f t="shared" si="18"/>
        <v>79</v>
      </c>
      <c r="E82">
        <f t="shared" si="12"/>
        <v>0.35583431938890264</v>
      </c>
      <c r="F82">
        <f t="shared" si="21"/>
        <v>0.79183570002382442</v>
      </c>
      <c r="V82">
        <f t="shared" si="13"/>
        <v>79</v>
      </c>
      <c r="W82">
        <f t="shared" si="13"/>
        <v>0.35583431938890264</v>
      </c>
      <c r="X82">
        <f t="shared" si="13"/>
        <v>0.79183570002382442</v>
      </c>
      <c r="Y82">
        <f t="shared" si="14"/>
        <v>-0.43600138063492178</v>
      </c>
      <c r="Z82">
        <f t="shared" si="15"/>
        <v>1.0329705004875187</v>
      </c>
      <c r="AA82">
        <f t="shared" si="16"/>
        <v>-2.4605863586827725</v>
      </c>
      <c r="AB82">
        <f t="shared" si="17"/>
        <v>1.5885835974129288</v>
      </c>
      <c r="AD82">
        <f t="shared" si="19"/>
        <v>79</v>
      </c>
      <c r="AE82">
        <f t="shared" si="20"/>
        <v>10.498754342121549</v>
      </c>
    </row>
    <row r="83" spans="1:31" x14ac:dyDescent="0.35">
      <c r="A83">
        <f t="shared" si="11"/>
        <v>80</v>
      </c>
      <c r="B83">
        <v>8.1345560346257617</v>
      </c>
      <c r="D83">
        <f t="shared" si="18"/>
        <v>80</v>
      </c>
      <c r="E83">
        <f t="shared" si="12"/>
        <v>-2.0083639881068844</v>
      </c>
      <c r="F83">
        <f t="shared" si="21"/>
        <v>-1.8949257234350225</v>
      </c>
      <c r="V83">
        <f t="shared" si="13"/>
        <v>80</v>
      </c>
      <c r="W83">
        <f t="shared" si="13"/>
        <v>-2.0083639881068844</v>
      </c>
      <c r="X83">
        <f t="shared" si="13"/>
        <v>-1.8949257234350225</v>
      </c>
      <c r="Y83">
        <f t="shared" si="14"/>
        <v>-0.11343826467186191</v>
      </c>
      <c r="Z83">
        <f t="shared" si="15"/>
        <v>1.0329705004875187</v>
      </c>
      <c r="AA83">
        <f t="shared" si="16"/>
        <v>-2.1380232427197123</v>
      </c>
      <c r="AB83">
        <f t="shared" si="17"/>
        <v>1.9111467133759887</v>
      </c>
      <c r="AD83">
        <f t="shared" si="19"/>
        <v>80</v>
      </c>
      <c r="AE83">
        <f t="shared" si="20"/>
        <v>8.1345560346257617</v>
      </c>
    </row>
    <row r="84" spans="1:31" x14ac:dyDescent="0.35">
      <c r="A84">
        <f t="shared" si="11"/>
        <v>81</v>
      </c>
      <c r="B84">
        <v>9.155183562363236</v>
      </c>
      <c r="D84">
        <f t="shared" si="18"/>
        <v>81</v>
      </c>
      <c r="E84">
        <f t="shared" si="12"/>
        <v>-0.9877364603694101</v>
      </c>
      <c r="F84">
        <f t="shared" si="21"/>
        <v>-0.42006350579952589</v>
      </c>
      <c r="V84">
        <f t="shared" si="13"/>
        <v>81</v>
      </c>
      <c r="W84">
        <f t="shared" si="13"/>
        <v>-0.9877364603694101</v>
      </c>
      <c r="X84">
        <f t="shared" si="13"/>
        <v>-0.42006350579952589</v>
      </c>
      <c r="Y84">
        <f t="shared" si="14"/>
        <v>-0.5676729545698842</v>
      </c>
      <c r="Z84">
        <f t="shared" si="15"/>
        <v>1.0329705004875187</v>
      </c>
      <c r="AA84">
        <f t="shared" si="16"/>
        <v>-2.5922579326177351</v>
      </c>
      <c r="AB84">
        <f t="shared" si="17"/>
        <v>1.4569120234779664</v>
      </c>
      <c r="AD84">
        <f t="shared" si="19"/>
        <v>81</v>
      </c>
      <c r="AE84">
        <f t="shared" si="20"/>
        <v>9.155183562363236</v>
      </c>
    </row>
    <row r="85" spans="1:31" x14ac:dyDescent="0.35">
      <c r="A85">
        <f t="shared" si="11"/>
        <v>82</v>
      </c>
      <c r="B85">
        <v>7.9920854400738497</v>
      </c>
      <c r="D85">
        <f t="shared" si="18"/>
        <v>82</v>
      </c>
      <c r="E85">
        <f t="shared" si="12"/>
        <v>-2.1508345826587965</v>
      </c>
      <c r="F85">
        <f t="shared" si="21"/>
        <v>-1.5352550200474819</v>
      </c>
      <c r="V85">
        <f t="shared" si="13"/>
        <v>82</v>
      </c>
      <c r="W85">
        <f t="shared" si="13"/>
        <v>-2.1508345826587965</v>
      </c>
      <c r="X85">
        <f t="shared" si="13"/>
        <v>-1.5352550200474819</v>
      </c>
      <c r="Y85">
        <f t="shared" si="14"/>
        <v>-0.61557956261131452</v>
      </c>
      <c r="Z85">
        <f t="shared" si="15"/>
        <v>1.0329705004875187</v>
      </c>
      <c r="AA85">
        <f t="shared" si="16"/>
        <v>-2.6401645406591649</v>
      </c>
      <c r="AB85">
        <f t="shared" si="17"/>
        <v>1.4090054154365361</v>
      </c>
      <c r="AD85">
        <f t="shared" si="19"/>
        <v>82</v>
      </c>
      <c r="AE85">
        <f t="shared" si="20"/>
        <v>7.9920854400738497</v>
      </c>
    </row>
    <row r="86" spans="1:31" x14ac:dyDescent="0.35">
      <c r="A86">
        <f t="shared" si="11"/>
        <v>83</v>
      </c>
      <c r="B86">
        <v>10.439526996669359</v>
      </c>
      <c r="D86">
        <f t="shared" si="18"/>
        <v>83</v>
      </c>
      <c r="E86">
        <f t="shared" si="12"/>
        <v>0.2966069739367132</v>
      </c>
      <c r="F86">
        <f t="shared" si="21"/>
        <v>1.1868889599565327</v>
      </c>
      <c r="V86">
        <f t="shared" si="13"/>
        <v>83</v>
      </c>
      <c r="W86">
        <f t="shared" si="13"/>
        <v>0.2966069739367132</v>
      </c>
      <c r="X86">
        <f t="shared" si="13"/>
        <v>1.1868889599565327</v>
      </c>
      <c r="Y86">
        <f t="shared" si="14"/>
        <v>-0.89028198601981945</v>
      </c>
      <c r="Z86">
        <f t="shared" si="15"/>
        <v>1.0329705004875187</v>
      </c>
      <c r="AA86">
        <f t="shared" si="16"/>
        <v>-2.9148669640676701</v>
      </c>
      <c r="AB86">
        <f t="shared" si="17"/>
        <v>1.1343029920280312</v>
      </c>
      <c r="AD86">
        <f t="shared" si="19"/>
        <v>83</v>
      </c>
      <c r="AE86">
        <f t="shared" si="20"/>
        <v>10.439526996669359</v>
      </c>
    </row>
    <row r="87" spans="1:31" x14ac:dyDescent="0.35">
      <c r="A87">
        <f t="shared" si="11"/>
        <v>84</v>
      </c>
      <c r="B87">
        <v>11.175252728421926</v>
      </c>
      <c r="D87">
        <f t="shared" si="18"/>
        <v>84</v>
      </c>
      <c r="E87">
        <f t="shared" si="12"/>
        <v>1.0323327056892797</v>
      </c>
      <c r="F87">
        <f t="shared" si="21"/>
        <v>1.4430282111289026</v>
      </c>
      <c r="V87">
        <f t="shared" si="13"/>
        <v>84</v>
      </c>
      <c r="W87">
        <f t="shared" si="13"/>
        <v>1.0323327056892797</v>
      </c>
      <c r="X87">
        <f t="shared" si="13"/>
        <v>1.4430282111289026</v>
      </c>
      <c r="Y87">
        <f t="shared" si="14"/>
        <v>-0.41069550543962285</v>
      </c>
      <c r="Z87">
        <f t="shared" si="15"/>
        <v>1.0329705004875187</v>
      </c>
      <c r="AA87">
        <f t="shared" si="16"/>
        <v>-2.4352804834874737</v>
      </c>
      <c r="AB87">
        <f t="shared" si="17"/>
        <v>1.6138894726082278</v>
      </c>
      <c r="AD87">
        <f t="shared" si="19"/>
        <v>84</v>
      </c>
      <c r="AE87">
        <f t="shared" si="20"/>
        <v>11.175252728421926</v>
      </c>
    </row>
    <row r="88" spans="1:31" x14ac:dyDescent="0.35">
      <c r="A88">
        <f t="shared" si="11"/>
        <v>85</v>
      </c>
      <c r="B88">
        <v>9.9215034890634719</v>
      </c>
      <c r="D88">
        <f t="shared" si="18"/>
        <v>85</v>
      </c>
      <c r="E88">
        <f t="shared" si="12"/>
        <v>-0.22141653366917424</v>
      </c>
      <c r="F88">
        <f t="shared" si="21"/>
        <v>-0.34722074131671365</v>
      </c>
      <c r="V88">
        <f t="shared" si="13"/>
        <v>85</v>
      </c>
      <c r="W88">
        <f t="shared" si="13"/>
        <v>-0.22141653366917424</v>
      </c>
      <c r="X88">
        <f t="shared" si="13"/>
        <v>-0.34722074131671365</v>
      </c>
      <c r="Y88">
        <f t="shared" si="14"/>
        <v>0.12580420764753941</v>
      </c>
      <c r="Z88">
        <f t="shared" si="15"/>
        <v>1.0329705004875187</v>
      </c>
      <c r="AA88">
        <f t="shared" si="16"/>
        <v>-1.8987807704003112</v>
      </c>
      <c r="AB88">
        <f t="shared" si="17"/>
        <v>2.1503891856953903</v>
      </c>
      <c r="AD88">
        <f t="shared" si="19"/>
        <v>85</v>
      </c>
      <c r="AE88">
        <f t="shared" si="20"/>
        <v>9.9215034890634719</v>
      </c>
    </row>
    <row r="89" spans="1:31" x14ac:dyDescent="0.35">
      <c r="A89">
        <f t="shared" si="11"/>
        <v>86</v>
      </c>
      <c r="B89">
        <v>10.653018863925139</v>
      </c>
      <c r="D89">
        <f t="shared" si="18"/>
        <v>86</v>
      </c>
      <c r="E89">
        <f t="shared" si="12"/>
        <v>0.51009884119249271</v>
      </c>
      <c r="F89">
        <f t="shared" si="21"/>
        <v>0.45866975466705528</v>
      </c>
      <c r="V89">
        <f t="shared" si="13"/>
        <v>86</v>
      </c>
      <c r="W89">
        <f t="shared" si="13"/>
        <v>0.51009884119249271</v>
      </c>
      <c r="X89">
        <f t="shared" si="13"/>
        <v>0.45866975466705528</v>
      </c>
      <c r="Y89">
        <f t="shared" si="14"/>
        <v>5.1429086525437429E-2</v>
      </c>
      <c r="Z89">
        <f t="shared" si="15"/>
        <v>1.0329705004875187</v>
      </c>
      <c r="AA89">
        <f t="shared" si="16"/>
        <v>-1.9731558915224132</v>
      </c>
      <c r="AB89">
        <f t="shared" si="17"/>
        <v>2.0760140645732879</v>
      </c>
      <c r="AD89">
        <f t="shared" si="19"/>
        <v>86</v>
      </c>
      <c r="AE89">
        <f t="shared" si="20"/>
        <v>10.653018863925139</v>
      </c>
    </row>
    <row r="90" spans="1:31" x14ac:dyDescent="0.35">
      <c r="A90">
        <f t="shared" si="11"/>
        <v>87</v>
      </c>
      <c r="B90">
        <v>10.300965035959745</v>
      </c>
      <c r="D90">
        <f t="shared" si="18"/>
        <v>87</v>
      </c>
      <c r="E90">
        <f t="shared" si="12"/>
        <v>0.15804501322709896</v>
      </c>
      <c r="F90">
        <f t="shared" si="21"/>
        <v>1.2047491721026149E-2</v>
      </c>
      <c r="V90">
        <f t="shared" si="13"/>
        <v>87</v>
      </c>
      <c r="W90">
        <f t="shared" si="13"/>
        <v>0.15804501322709896</v>
      </c>
      <c r="X90">
        <f t="shared" si="13"/>
        <v>1.2047491721026149E-2</v>
      </c>
      <c r="Y90">
        <f t="shared" si="14"/>
        <v>0.14599752150607281</v>
      </c>
      <c r="Z90">
        <f t="shared" si="15"/>
        <v>1.0329705004875187</v>
      </c>
      <c r="AA90">
        <f t="shared" si="16"/>
        <v>-1.8785874565417777</v>
      </c>
      <c r="AB90">
        <f t="shared" si="17"/>
        <v>2.1705824995539236</v>
      </c>
      <c r="AD90">
        <f t="shared" si="19"/>
        <v>87</v>
      </c>
      <c r="AE90">
        <f t="shared" si="20"/>
        <v>10.300965035959745</v>
      </c>
    </row>
    <row r="91" spans="1:31" x14ac:dyDescent="0.35">
      <c r="A91">
        <f t="shared" si="11"/>
        <v>88</v>
      </c>
      <c r="B91">
        <v>9.322711642040451</v>
      </c>
      <c r="D91">
        <f t="shared" si="18"/>
        <v>88</v>
      </c>
      <c r="E91">
        <f t="shared" si="12"/>
        <v>-0.82020838069219515</v>
      </c>
      <c r="F91">
        <f t="shared" si="21"/>
        <v>-0.95228864493456977</v>
      </c>
      <c r="V91">
        <f t="shared" si="13"/>
        <v>88</v>
      </c>
      <c r="W91">
        <f t="shared" si="13"/>
        <v>-0.82020838069219515</v>
      </c>
      <c r="X91">
        <f t="shared" si="13"/>
        <v>-0.95228864493456977</v>
      </c>
      <c r="Y91">
        <f t="shared" si="14"/>
        <v>0.13208026424237462</v>
      </c>
      <c r="Z91">
        <f t="shared" si="15"/>
        <v>1.0329705004875187</v>
      </c>
      <c r="AA91">
        <f t="shared" si="16"/>
        <v>-1.892504713805476</v>
      </c>
      <c r="AB91">
        <f t="shared" si="17"/>
        <v>2.1566652422902255</v>
      </c>
      <c r="AD91">
        <f t="shared" si="19"/>
        <v>88</v>
      </c>
      <c r="AE91">
        <f t="shared" si="20"/>
        <v>9.322711642040451</v>
      </c>
    </row>
    <row r="92" spans="1:31" x14ac:dyDescent="0.35">
      <c r="A92">
        <f t="shared" si="11"/>
        <v>89</v>
      </c>
      <c r="B92">
        <v>11.208496897982</v>
      </c>
      <c r="D92">
        <f t="shared" si="18"/>
        <v>89</v>
      </c>
      <c r="E92">
        <f t="shared" si="12"/>
        <v>1.065576875249354</v>
      </c>
      <c r="F92">
        <f t="shared" si="21"/>
        <v>1.2230802030360493</v>
      </c>
      <c r="V92">
        <f t="shared" si="13"/>
        <v>89</v>
      </c>
      <c r="W92">
        <f t="shared" si="13"/>
        <v>1.065576875249354</v>
      </c>
      <c r="X92">
        <f t="shared" si="13"/>
        <v>1.2230802030360493</v>
      </c>
      <c r="Y92">
        <f t="shared" si="14"/>
        <v>-0.15750332778669529</v>
      </c>
      <c r="Z92">
        <f t="shared" si="15"/>
        <v>1.0329705004875187</v>
      </c>
      <c r="AA92">
        <f t="shared" si="16"/>
        <v>-2.1820883058345459</v>
      </c>
      <c r="AB92">
        <f t="shared" si="17"/>
        <v>1.8670816502611554</v>
      </c>
      <c r="AD92">
        <f t="shared" si="19"/>
        <v>89</v>
      </c>
      <c r="AE92">
        <f t="shared" si="20"/>
        <v>11.208496897982</v>
      </c>
    </row>
    <row r="93" spans="1:31" x14ac:dyDescent="0.35">
      <c r="A93">
        <f t="shared" si="11"/>
        <v>90</v>
      </c>
      <c r="B93">
        <v>9.8337122512150579</v>
      </c>
      <c r="D93">
        <f t="shared" si="18"/>
        <v>90</v>
      </c>
      <c r="E93">
        <f t="shared" si="12"/>
        <v>-0.30920777151758827</v>
      </c>
      <c r="F93">
        <f t="shared" si="21"/>
        <v>-0.48437854195310137</v>
      </c>
      <c r="V93">
        <f t="shared" si="13"/>
        <v>90</v>
      </c>
      <c r="W93">
        <f t="shared" si="13"/>
        <v>-0.30920777151758827</v>
      </c>
      <c r="X93">
        <f t="shared" si="13"/>
        <v>-0.48437854195310137</v>
      </c>
      <c r="Y93">
        <f t="shared" si="14"/>
        <v>0.1751707704355131</v>
      </c>
      <c r="Z93">
        <f t="shared" si="15"/>
        <v>1.0329705004875187</v>
      </c>
      <c r="AA93">
        <f t="shared" si="16"/>
        <v>-1.8494142076123374</v>
      </c>
      <c r="AB93">
        <f t="shared" si="17"/>
        <v>2.1997557484833639</v>
      </c>
      <c r="AD93">
        <f t="shared" si="19"/>
        <v>90</v>
      </c>
      <c r="AE93">
        <f t="shared" si="20"/>
        <v>9.8337122512150579</v>
      </c>
    </row>
    <row r="94" spans="1:31" x14ac:dyDescent="0.35">
      <c r="A94">
        <f t="shared" si="11"/>
        <v>91</v>
      </c>
      <c r="B94">
        <v>11.009228904367124</v>
      </c>
      <c r="D94">
        <f t="shared" si="18"/>
        <v>91</v>
      </c>
      <c r="E94">
        <f t="shared" si="12"/>
        <v>0.8663088816344775</v>
      </c>
      <c r="F94">
        <f t="shared" si="21"/>
        <v>0.81626792186510078</v>
      </c>
      <c r="V94">
        <f t="shared" si="13"/>
        <v>91</v>
      </c>
      <c r="W94">
        <f t="shared" si="13"/>
        <v>0.8663088816344775</v>
      </c>
      <c r="X94">
        <f t="shared" si="13"/>
        <v>0.81626792186510078</v>
      </c>
      <c r="Y94">
        <f t="shared" si="14"/>
        <v>5.0040959769376725E-2</v>
      </c>
      <c r="Z94">
        <f t="shared" si="15"/>
        <v>1.0329705004875187</v>
      </c>
      <c r="AA94">
        <f t="shared" si="16"/>
        <v>-1.9745440182784739</v>
      </c>
      <c r="AB94">
        <f t="shared" si="17"/>
        <v>2.0746259378172276</v>
      </c>
      <c r="AD94">
        <f t="shared" si="19"/>
        <v>91</v>
      </c>
      <c r="AE94">
        <f t="shared" si="20"/>
        <v>11.009228904367124</v>
      </c>
    </row>
    <row r="95" spans="1:31" x14ac:dyDescent="0.35">
      <c r="A95">
        <f t="shared" si="11"/>
        <v>92</v>
      </c>
      <c r="B95">
        <v>9.672211664259164</v>
      </c>
      <c r="D95">
        <f t="shared" si="18"/>
        <v>92</v>
      </c>
      <c r="E95">
        <f t="shared" si="12"/>
        <v>-0.47070835847348214</v>
      </c>
      <c r="F95">
        <f t="shared" si="21"/>
        <v>-0.70710177209748692</v>
      </c>
      <c r="V95">
        <f t="shared" si="13"/>
        <v>92</v>
      </c>
      <c r="W95">
        <f t="shared" si="13"/>
        <v>-0.47070835847348214</v>
      </c>
      <c r="X95">
        <f t="shared" si="13"/>
        <v>-0.70710177209748692</v>
      </c>
      <c r="Y95">
        <f t="shared" si="14"/>
        <v>0.23639341362400479</v>
      </c>
      <c r="Z95">
        <f t="shared" si="15"/>
        <v>1.0329705004875187</v>
      </c>
      <c r="AA95">
        <f t="shared" si="16"/>
        <v>-1.7881915644238457</v>
      </c>
      <c r="AB95">
        <f t="shared" si="17"/>
        <v>2.2609783916718555</v>
      </c>
      <c r="AD95">
        <f t="shared" si="19"/>
        <v>92</v>
      </c>
      <c r="AE95">
        <f t="shared" si="20"/>
        <v>9.672211664259164</v>
      </c>
    </row>
    <row r="96" spans="1:31" x14ac:dyDescent="0.35">
      <c r="A96">
        <f t="shared" si="11"/>
        <v>93</v>
      </c>
      <c r="B96">
        <v>8.0220551654262664</v>
      </c>
      <c r="D96">
        <f t="shared" si="18"/>
        <v>93</v>
      </c>
      <c r="E96">
        <f t="shared" si="12"/>
        <v>-2.1208648573063797</v>
      </c>
      <c r="F96">
        <f t="shared" si="21"/>
        <v>-2.1412090058706115</v>
      </c>
      <c r="V96">
        <f t="shared" si="13"/>
        <v>93</v>
      </c>
      <c r="W96">
        <f t="shared" si="13"/>
        <v>-2.1208648573063797</v>
      </c>
      <c r="X96">
        <f t="shared" si="13"/>
        <v>-2.1412090058706115</v>
      </c>
      <c r="Y96">
        <f t="shared" si="14"/>
        <v>2.0344148564231723E-2</v>
      </c>
      <c r="Z96">
        <f t="shared" si="15"/>
        <v>1.0329705004875187</v>
      </c>
      <c r="AA96">
        <f t="shared" si="16"/>
        <v>-2.0042408294836189</v>
      </c>
      <c r="AB96">
        <f t="shared" si="17"/>
        <v>2.0449291266120824</v>
      </c>
      <c r="AD96">
        <f t="shared" si="19"/>
        <v>93</v>
      </c>
      <c r="AE96">
        <f t="shared" si="20"/>
        <v>8.0220551654262664</v>
      </c>
    </row>
    <row r="97" spans="1:31" x14ac:dyDescent="0.35">
      <c r="A97">
        <f t="shared" si="11"/>
        <v>94</v>
      </c>
      <c r="B97">
        <v>9.1001604867082797</v>
      </c>
      <c r="D97">
        <f t="shared" si="18"/>
        <v>94</v>
      </c>
      <c r="E97">
        <f t="shared" si="12"/>
        <v>-1.0427595360243664</v>
      </c>
      <c r="F97">
        <f t="shared" si="21"/>
        <v>-0.45255704197751745</v>
      </c>
      <c r="V97">
        <f t="shared" si="13"/>
        <v>94</v>
      </c>
      <c r="W97">
        <f t="shared" si="13"/>
        <v>-1.0427595360243664</v>
      </c>
      <c r="X97">
        <f t="shared" si="13"/>
        <v>-0.45255704197751745</v>
      </c>
      <c r="Y97">
        <f t="shared" si="14"/>
        <v>-0.59020249404684899</v>
      </c>
      <c r="Z97">
        <f t="shared" si="15"/>
        <v>1.0329705004875187</v>
      </c>
      <c r="AA97">
        <f t="shared" si="16"/>
        <v>-2.6147874720946995</v>
      </c>
      <c r="AB97">
        <f t="shared" si="17"/>
        <v>1.4343824840010018</v>
      </c>
      <c r="AD97">
        <f t="shared" si="19"/>
        <v>94</v>
      </c>
      <c r="AE97">
        <f t="shared" si="20"/>
        <v>9.1001604867082797</v>
      </c>
    </row>
    <row r="98" spans="1:31" x14ac:dyDescent="0.35">
      <c r="A98">
        <f t="shared" si="11"/>
        <v>95</v>
      </c>
      <c r="B98">
        <v>10.293563569831946</v>
      </c>
      <c r="D98">
        <f t="shared" si="18"/>
        <v>95</v>
      </c>
      <c r="E98">
        <f t="shared" si="12"/>
        <v>0.15064354709929972</v>
      </c>
      <c r="F98">
        <f t="shared" si="21"/>
        <v>0.79679893694313153</v>
      </c>
      <c r="V98">
        <f t="shared" si="13"/>
        <v>95</v>
      </c>
      <c r="W98">
        <f t="shared" si="13"/>
        <v>0.15064354709929972</v>
      </c>
      <c r="X98">
        <f t="shared" si="13"/>
        <v>0.79679893694313153</v>
      </c>
      <c r="Y98">
        <f t="shared" si="14"/>
        <v>-0.64615538984383181</v>
      </c>
      <c r="Z98">
        <f t="shared" si="15"/>
        <v>1.0329705004875187</v>
      </c>
      <c r="AA98">
        <f t="shared" si="16"/>
        <v>-2.6707403678916823</v>
      </c>
      <c r="AB98">
        <f t="shared" si="17"/>
        <v>1.378429588204019</v>
      </c>
      <c r="AD98">
        <f t="shared" si="19"/>
        <v>95</v>
      </c>
      <c r="AE98">
        <f t="shared" si="20"/>
        <v>10.293563569831946</v>
      </c>
    </row>
    <row r="99" spans="1:31" x14ac:dyDescent="0.35">
      <c r="A99">
        <f t="shared" si="11"/>
        <v>96</v>
      </c>
      <c r="B99">
        <v>10.874137892356456</v>
      </c>
      <c r="D99">
        <f t="shared" si="18"/>
        <v>96</v>
      </c>
      <c r="E99">
        <f t="shared" si="12"/>
        <v>0.7312178696238103</v>
      </c>
      <c r="F99">
        <f t="shared" si="21"/>
        <v>1.0169908666805727</v>
      </c>
      <c r="V99">
        <f t="shared" si="13"/>
        <v>96</v>
      </c>
      <c r="W99">
        <f t="shared" si="13"/>
        <v>0.7312178696238103</v>
      </c>
      <c r="X99">
        <f t="shared" si="13"/>
        <v>1.0169908666805727</v>
      </c>
      <c r="Y99">
        <f t="shared" si="14"/>
        <v>-0.2857729970567624</v>
      </c>
      <c r="Z99">
        <f t="shared" si="15"/>
        <v>1.0329705004875187</v>
      </c>
      <c r="AA99">
        <f t="shared" si="16"/>
        <v>-2.3103579751046128</v>
      </c>
      <c r="AB99">
        <f t="shared" si="17"/>
        <v>1.7388119809910882</v>
      </c>
      <c r="AD99">
        <f t="shared" si="19"/>
        <v>96</v>
      </c>
      <c r="AE99">
        <f t="shared" si="20"/>
        <v>10.874137892356456</v>
      </c>
    </row>
    <row r="100" spans="1:31" x14ac:dyDescent="0.35">
      <c r="A100">
        <f t="shared" si="11"/>
        <v>97</v>
      </c>
      <c r="B100">
        <v>11.048588930382071</v>
      </c>
      <c r="D100">
        <f t="shared" si="18"/>
        <v>97</v>
      </c>
      <c r="E100">
        <f t="shared" si="12"/>
        <v>0.90566890764942443</v>
      </c>
      <c r="F100">
        <f t="shared" si="21"/>
        <v>0.81785295473146902</v>
      </c>
      <c r="V100">
        <f t="shared" si="13"/>
        <v>97</v>
      </c>
      <c r="W100">
        <f t="shared" si="13"/>
        <v>0.90566890764942443</v>
      </c>
      <c r="X100">
        <f t="shared" si="13"/>
        <v>0.81785295473146902</v>
      </c>
      <c r="Y100">
        <f t="shared" si="14"/>
        <v>8.7815952917955409E-2</v>
      </c>
      <c r="Z100">
        <f t="shared" si="15"/>
        <v>1.0329705004875187</v>
      </c>
      <c r="AA100">
        <f t="shared" si="16"/>
        <v>-1.9367690251298952</v>
      </c>
      <c r="AB100">
        <f t="shared" si="17"/>
        <v>2.1124009309658058</v>
      </c>
      <c r="AD100">
        <f t="shared" si="19"/>
        <v>97</v>
      </c>
      <c r="AE100">
        <f t="shared" si="20"/>
        <v>11.048588930382071</v>
      </c>
    </row>
    <row r="101" spans="1:31" x14ac:dyDescent="0.35">
      <c r="A101">
        <f t="shared" si="11"/>
        <v>98</v>
      </c>
      <c r="B101">
        <v>10.377103608405847</v>
      </c>
      <c r="D101">
        <f t="shared" si="18"/>
        <v>98</v>
      </c>
      <c r="E101">
        <f t="shared" si="12"/>
        <v>0.23418358567320041</v>
      </c>
      <c r="F101">
        <f t="shared" si="21"/>
        <v>-8.8069154169645225E-2</v>
      </c>
      <c r="V101">
        <f t="shared" si="13"/>
        <v>98</v>
      </c>
      <c r="W101">
        <f t="shared" si="13"/>
        <v>0.23418358567320041</v>
      </c>
      <c r="X101">
        <f t="shared" si="13"/>
        <v>-8.8069154169645225E-2</v>
      </c>
      <c r="Y101">
        <f t="shared" si="14"/>
        <v>0.32225273984284564</v>
      </c>
      <c r="Z101">
        <f t="shared" si="15"/>
        <v>1.0329705004875187</v>
      </c>
      <c r="AA101">
        <f t="shared" si="16"/>
        <v>-1.702332238205005</v>
      </c>
      <c r="AB101">
        <f t="shared" si="17"/>
        <v>2.3468377178906961</v>
      </c>
      <c r="AD101">
        <f t="shared" si="19"/>
        <v>98</v>
      </c>
      <c r="AE101">
        <f t="shared" si="20"/>
        <v>10.377103608405847</v>
      </c>
    </row>
    <row r="102" spans="1:31" x14ac:dyDescent="0.35">
      <c r="A102">
        <f t="shared" si="11"/>
        <v>99</v>
      </c>
      <c r="B102">
        <v>11.10073340647541</v>
      </c>
      <c r="D102">
        <f t="shared" si="18"/>
        <v>99</v>
      </c>
      <c r="E102">
        <f t="shared" si="12"/>
        <v>0.95781338374276359</v>
      </c>
      <c r="F102">
        <f t="shared" si="21"/>
        <v>0.70981294366214032</v>
      </c>
      <c r="V102">
        <f t="shared" si="13"/>
        <v>99</v>
      </c>
      <c r="W102">
        <f t="shared" si="13"/>
        <v>0.95781338374276359</v>
      </c>
      <c r="X102">
        <f t="shared" si="13"/>
        <v>0.70981294366214032</v>
      </c>
      <c r="Y102">
        <f t="shared" si="14"/>
        <v>0.24800044008062327</v>
      </c>
      <c r="Z102">
        <f t="shared" si="15"/>
        <v>1.0329705004875187</v>
      </c>
      <c r="AA102">
        <f t="shared" si="16"/>
        <v>-1.7765845379672274</v>
      </c>
      <c r="AB102">
        <f t="shared" si="17"/>
        <v>2.2725854181284739</v>
      </c>
      <c r="AD102">
        <f t="shared" si="19"/>
        <v>99</v>
      </c>
      <c r="AE102">
        <f t="shared" si="20"/>
        <v>11.10073340647541</v>
      </c>
    </row>
    <row r="103" spans="1:31" x14ac:dyDescent="0.35">
      <c r="A103">
        <f t="shared" si="11"/>
        <v>100</v>
      </c>
      <c r="B103">
        <v>9.5564566897714425</v>
      </c>
      <c r="D103">
        <f t="shared" si="18"/>
        <v>100</v>
      </c>
      <c r="E103">
        <f t="shared" si="12"/>
        <v>-0.58646333296120368</v>
      </c>
      <c r="F103">
        <f t="shared" si="21"/>
        <v>-0.96034974149129315</v>
      </c>
      <c r="V103">
        <f t="shared" si="13"/>
        <v>100</v>
      </c>
      <c r="W103">
        <f t="shared" si="13"/>
        <v>-0.58646333296120368</v>
      </c>
      <c r="X103">
        <f t="shared" si="13"/>
        <v>-0.96034974149129315</v>
      </c>
      <c r="Y103">
        <f t="shared" si="14"/>
        <v>0.37388640853008948</v>
      </c>
      <c r="Z103">
        <f t="shared" si="15"/>
        <v>1.0329705004875187</v>
      </c>
      <c r="AA103">
        <f t="shared" si="16"/>
        <v>-1.6506985695177612</v>
      </c>
      <c r="AB103">
        <f t="shared" si="17"/>
        <v>2.3984713865779401</v>
      </c>
      <c r="AD103">
        <f t="shared" si="19"/>
        <v>100</v>
      </c>
      <c r="AE103">
        <f t="shared" si="20"/>
        <v>9.5564566897714425</v>
      </c>
    </row>
    <row r="104" spans="1:31" x14ac:dyDescent="0.35">
      <c r="A104">
        <f t="shared" si="11"/>
        <v>101</v>
      </c>
      <c r="B104">
        <v>10.126612012197914</v>
      </c>
      <c r="D104">
        <f t="shared" si="18"/>
        <v>101</v>
      </c>
      <c r="E104">
        <f t="shared" si="12"/>
        <v>-1.6308010534732631E-2</v>
      </c>
      <c r="F104">
        <f t="shared" si="21"/>
        <v>-6.7425294762443466E-2</v>
      </c>
      <c r="V104">
        <f t="shared" si="13"/>
        <v>101</v>
      </c>
      <c r="W104">
        <f t="shared" si="13"/>
        <v>-1.6308010534732631E-2</v>
      </c>
      <c r="X104">
        <f t="shared" si="13"/>
        <v>-6.7425294762443466E-2</v>
      </c>
      <c r="Y104">
        <f t="shared" si="14"/>
        <v>5.1117284227710835E-2</v>
      </c>
      <c r="Z104">
        <f t="shared" si="15"/>
        <v>1.0329705004875187</v>
      </c>
      <c r="AA104">
        <f t="shared" si="16"/>
        <v>-1.9734676938201399</v>
      </c>
      <c r="AB104">
        <f t="shared" si="17"/>
        <v>2.0757022622755614</v>
      </c>
      <c r="AD104">
        <f t="shared" si="19"/>
        <v>101</v>
      </c>
      <c r="AE104">
        <f t="shared" si="20"/>
        <v>10.126612012197914</v>
      </c>
    </row>
    <row r="105" spans="1:31" x14ac:dyDescent="0.35">
      <c r="A105">
        <f t="shared" si="11"/>
        <v>102</v>
      </c>
      <c r="B105">
        <v>10.618656799718755</v>
      </c>
      <c r="D105">
        <f t="shared" si="18"/>
        <v>102</v>
      </c>
      <c r="E105">
        <f t="shared" si="12"/>
        <v>0.47573677698610872</v>
      </c>
      <c r="F105">
        <f t="shared" si="21"/>
        <v>0.49267644583023645</v>
      </c>
      <c r="V105">
        <f t="shared" si="13"/>
        <v>102</v>
      </c>
      <c r="W105">
        <f t="shared" si="13"/>
        <v>0.47573677698610872</v>
      </c>
      <c r="X105">
        <f t="shared" si="13"/>
        <v>0.49267644583023645</v>
      </c>
      <c r="Y105">
        <f t="shared" si="14"/>
        <v>-1.6939668844127731E-2</v>
      </c>
      <c r="Z105">
        <f t="shared" si="15"/>
        <v>1.0329705004875187</v>
      </c>
      <c r="AA105">
        <f t="shared" si="16"/>
        <v>-2.0415246468919785</v>
      </c>
      <c r="AB105">
        <f t="shared" si="17"/>
        <v>2.0076453092037227</v>
      </c>
      <c r="AD105">
        <f t="shared" si="19"/>
        <v>102</v>
      </c>
      <c r="AE105">
        <f t="shared" si="20"/>
        <v>10.618656799718755</v>
      </c>
    </row>
    <row r="106" spans="1:31" x14ac:dyDescent="0.35">
      <c r="A106">
        <f t="shared" si="11"/>
        <v>103</v>
      </c>
      <c r="B106">
        <v>11.369377647513675</v>
      </c>
      <c r="D106">
        <f t="shared" si="18"/>
        <v>103</v>
      </c>
      <c r="E106">
        <f t="shared" si="12"/>
        <v>1.2264576247810286</v>
      </c>
      <c r="F106">
        <f t="shared" si="21"/>
        <v>1.1061640429773436</v>
      </c>
      <c r="V106">
        <f t="shared" si="13"/>
        <v>103</v>
      </c>
      <c r="W106">
        <f t="shared" si="13"/>
        <v>1.2264576247810286</v>
      </c>
      <c r="X106">
        <f t="shared" si="13"/>
        <v>1.1061640429773436</v>
      </c>
      <c r="Y106">
        <f t="shared" si="14"/>
        <v>0.12029358180368499</v>
      </c>
      <c r="Z106">
        <f t="shared" si="15"/>
        <v>1.0329705004875187</v>
      </c>
      <c r="AA106">
        <f t="shared" si="16"/>
        <v>-1.9042913962441657</v>
      </c>
      <c r="AB106">
        <f t="shared" si="17"/>
        <v>2.1448785598515356</v>
      </c>
      <c r="AD106">
        <f t="shared" si="19"/>
        <v>103</v>
      </c>
      <c r="AE106">
        <f t="shared" si="20"/>
        <v>11.369377647513675</v>
      </c>
    </row>
    <row r="107" spans="1:31" x14ac:dyDescent="0.35">
      <c r="A107">
        <f t="shared" si="11"/>
        <v>104</v>
      </c>
      <c r="B107">
        <v>10.761442220235375</v>
      </c>
      <c r="D107">
        <f t="shared" si="18"/>
        <v>104</v>
      </c>
      <c r="E107">
        <f t="shared" si="12"/>
        <v>0.6185221975027293</v>
      </c>
      <c r="F107">
        <f t="shared" si="21"/>
        <v>0.21106551709560695</v>
      </c>
      <c r="V107">
        <f t="shared" si="13"/>
        <v>104</v>
      </c>
      <c r="W107">
        <f t="shared" si="13"/>
        <v>0.6185221975027293</v>
      </c>
      <c r="X107">
        <f t="shared" si="13"/>
        <v>0.21106551709560695</v>
      </c>
      <c r="Y107">
        <f t="shared" si="14"/>
        <v>0.40745668040712235</v>
      </c>
      <c r="Z107">
        <f t="shared" si="15"/>
        <v>1.0329705004875187</v>
      </c>
      <c r="AA107">
        <f t="shared" si="16"/>
        <v>-1.6171282976407282</v>
      </c>
      <c r="AB107">
        <f t="shared" si="17"/>
        <v>2.4320416584549731</v>
      </c>
      <c r="AD107">
        <f t="shared" si="19"/>
        <v>104</v>
      </c>
      <c r="AE107">
        <f t="shared" si="20"/>
        <v>10.761442220235375</v>
      </c>
    </row>
    <row r="108" spans="1:31" x14ac:dyDescent="0.35">
      <c r="A108">
        <f t="shared" si="11"/>
        <v>105</v>
      </c>
      <c r="B108" s="8">
        <v>11.954765055482959</v>
      </c>
      <c r="D108" s="8">
        <f t="shared" si="18"/>
        <v>105</v>
      </c>
      <c r="E108" s="8">
        <f t="shared" si="12"/>
        <v>1.8118450327503126</v>
      </c>
      <c r="F108" s="8">
        <f t="shared" si="21"/>
        <v>1.4067124228521988</v>
      </c>
      <c r="V108">
        <f t="shared" si="13"/>
        <v>105</v>
      </c>
      <c r="W108">
        <f t="shared" si="13"/>
        <v>1.8118450327503126</v>
      </c>
      <c r="X108">
        <f t="shared" si="13"/>
        <v>1.4067124228521988</v>
      </c>
      <c r="Y108">
        <f t="shared" si="14"/>
        <v>0.40513260989811384</v>
      </c>
      <c r="Z108">
        <f t="shared" si="15"/>
        <v>1.0329705004875187</v>
      </c>
      <c r="AA108">
        <f t="shared" si="16"/>
        <v>-1.6194523681497368</v>
      </c>
      <c r="AB108">
        <f t="shared" si="17"/>
        <v>2.4297175879459645</v>
      </c>
      <c r="AD108" s="8">
        <f t="shared" si="19"/>
        <v>105</v>
      </c>
      <c r="AE108" s="8">
        <f t="shared" si="20"/>
        <v>11.954765055482959</v>
      </c>
    </row>
    <row r="109" spans="1:31" x14ac:dyDescent="0.35">
      <c r="V109">
        <f>V108+1</f>
        <v>106</v>
      </c>
      <c r="Y109">
        <f>SUMPRODUCT(W107:W108,I$4:I$5)+SUMPRODUCT(X108,J$5)</f>
        <v>0.69092563734526835</v>
      </c>
      <c r="Z109">
        <f>J$15*SQRT(SUMSQ(M$15:M15))</f>
        <v>1.0329705004875187</v>
      </c>
      <c r="AA109">
        <f>Y109-NORMSINV(1-Z$2/2)*Z109</f>
        <v>-1.3336593407025823</v>
      </c>
      <c r="AB109">
        <f>Y109+NORMSINV(1-Z$2/2)*Z109</f>
        <v>2.7155106153931188</v>
      </c>
      <c r="AD109">
        <f t="shared" si="19"/>
        <v>106</v>
      </c>
      <c r="AE109">
        <f>Y109+J$6</f>
        <v>10.833845660077914</v>
      </c>
    </row>
    <row r="110" spans="1:31" x14ac:dyDescent="0.35">
      <c r="V110">
        <f>V109+1</f>
        <v>107</v>
      </c>
      <c r="Y110">
        <f>SUMPRODUCT(W108,I4)+SUMPRODUCT(Y109,I5)</f>
        <v>0.57516310850831542</v>
      </c>
      <c r="Z110">
        <f>J$15*SQRT(SUMSQ(M$15:M16))</f>
        <v>1.0698290178982466</v>
      </c>
      <c r="AA110">
        <f>Y110-NORMSINV(1-Z$2/2)*Z110</f>
        <v>-1.521663236188104</v>
      </c>
      <c r="AB110">
        <f>Y110+NORMSINV(1-Z$2/2)*Z110</f>
        <v>2.671989453204735</v>
      </c>
      <c r="AD110">
        <f t="shared" si="19"/>
        <v>107</v>
      </c>
      <c r="AE110">
        <f>Y110+J$6</f>
        <v>10.718083131240961</v>
      </c>
    </row>
    <row r="111" spans="1:31" x14ac:dyDescent="0.35">
      <c r="V111">
        <f>V110+1</f>
        <v>108</v>
      </c>
      <c r="Y111">
        <f>SUMPRODUCT(Y109:Y110,I4:I5)</f>
        <v>0.4319222045997359</v>
      </c>
      <c r="Z111">
        <f>J$15*SQRT(SUMSQ(M$15:M17))</f>
        <v>1.0984524584341313</v>
      </c>
      <c r="AA111">
        <f>Y111-NORMSINV(1-Z$2/2)*Z111</f>
        <v>-1.7210050526606415</v>
      </c>
      <c r="AB111">
        <f>Y111+NORMSINV(1-Z$2/2)*Z111</f>
        <v>2.5848494618601134</v>
      </c>
      <c r="AD111">
        <f t="shared" si="19"/>
        <v>108</v>
      </c>
      <c r="AE111">
        <f>Y111+J$6</f>
        <v>10.574842227332383</v>
      </c>
    </row>
    <row r="112" spans="1:31" x14ac:dyDescent="0.35">
      <c r="V112">
        <f>V111+1</f>
        <v>109</v>
      </c>
      <c r="Y112">
        <f>SUMPRODUCT(Y110:Y111,I4:I5)</f>
        <v>0.32758379880975175</v>
      </c>
      <c r="Z112">
        <f>J$15*SQRT(SUMSQ(M$15:M18))</f>
        <v>1.1140697142142104</v>
      </c>
      <c r="AA112">
        <f>Y112-NORMSINV(1-Z$2/2)*Z112</f>
        <v>-1.8559527173169306</v>
      </c>
      <c r="AB112">
        <f>Y112+NORMSINV(1-Z$2/2)*Z112</f>
        <v>2.5111203149364343</v>
      </c>
      <c r="AD112">
        <f t="shared" si="19"/>
        <v>109</v>
      </c>
      <c r="AE112">
        <f>Y112+J$6</f>
        <v>10.470503821542398</v>
      </c>
    </row>
    <row r="113" spans="22:31" x14ac:dyDescent="0.35">
      <c r="V113" s="8">
        <f>V112+1</f>
        <v>110</v>
      </c>
      <c r="W113" s="8"/>
      <c r="X113" s="8"/>
      <c r="Y113" s="8">
        <f>SUMPRODUCT(Y111:Y112,I4:I5)</f>
        <v>0.24820356247570197</v>
      </c>
      <c r="Z113" s="8">
        <f>J$15*SQRT(SUMSQ(M$15:M19))</f>
        <v>1.1229661504054314</v>
      </c>
      <c r="AA113" s="8">
        <f>Y113-NORMSINV(1-Z$2/2)*Z113</f>
        <v>-1.9527696481765322</v>
      </c>
      <c r="AB113" s="8">
        <f>Y113+NORMSINV(1-Z$2/2)*Z113</f>
        <v>2.4491767731279364</v>
      </c>
      <c r="AD113" s="8">
        <f t="shared" si="19"/>
        <v>110</v>
      </c>
      <c r="AE113" s="8">
        <f>Y113+J$6</f>
        <v>10.391123585208348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4D20F-25E0-48C8-9CF0-EED6BEDD3C2D}">
  <dimension ref="A1:AE113"/>
  <sheetViews>
    <sheetView zoomScaleNormal="100" workbookViewId="0"/>
  </sheetViews>
  <sheetFormatPr defaultRowHeight="14.5" x14ac:dyDescent="0.35"/>
  <cols>
    <col min="1" max="1" width="4.81640625" customWidth="1"/>
    <col min="4" max="4" width="9.1796875" customWidth="1"/>
    <col min="7" max="7" width="9.1796875" customWidth="1"/>
    <col min="10" max="10" width="9.1796875" customWidth="1"/>
  </cols>
  <sheetData>
    <row r="1" spans="1:31" x14ac:dyDescent="0.35">
      <c r="A1" s="1" t="s">
        <v>58</v>
      </c>
      <c r="D1" t="s">
        <v>2</v>
      </c>
      <c r="H1" t="s">
        <v>3</v>
      </c>
      <c r="L1" t="s">
        <v>4</v>
      </c>
      <c r="P1" t="s">
        <v>5</v>
      </c>
      <c r="V1" t="s">
        <v>6</v>
      </c>
      <c r="AD1" t="s">
        <v>7</v>
      </c>
    </row>
    <row r="2" spans="1:31" ht="15" thickBot="1" x14ac:dyDescent="0.4">
      <c r="A2" s="2"/>
      <c r="B2" s="2"/>
      <c r="Y2" t="s">
        <v>8</v>
      </c>
      <c r="Z2">
        <v>0.05</v>
      </c>
    </row>
    <row r="3" spans="1:31" ht="15" thickTop="1" x14ac:dyDescent="0.35">
      <c r="B3" s="3" t="s">
        <v>10</v>
      </c>
      <c r="D3" s="4" t="s">
        <v>11</v>
      </c>
      <c r="E3" s="4" t="s">
        <v>12</v>
      </c>
      <c r="F3" s="4" t="s">
        <v>13</v>
      </c>
      <c r="H3" s="4" t="s">
        <v>14</v>
      </c>
      <c r="I3" s="4" t="s">
        <v>15</v>
      </c>
      <c r="J3" s="4" t="s">
        <v>16</v>
      </c>
      <c r="L3" s="4" t="s">
        <v>17</v>
      </c>
      <c r="M3" s="4" t="s">
        <v>18</v>
      </c>
      <c r="N3" s="4" t="s">
        <v>19</v>
      </c>
      <c r="P3" s="4" t="s">
        <v>20</v>
      </c>
      <c r="Q3" s="4" t="s">
        <v>55</v>
      </c>
      <c r="R3" s="4" t="s">
        <v>25</v>
      </c>
      <c r="S3" s="4" t="s">
        <v>56</v>
      </c>
      <c r="T3" s="4" t="s">
        <v>23</v>
      </c>
      <c r="V3" s="4" t="s">
        <v>11</v>
      </c>
      <c r="W3" s="4" t="s">
        <v>12</v>
      </c>
      <c r="X3" s="4" t="s">
        <v>13</v>
      </c>
      <c r="Y3" s="4" t="s">
        <v>24</v>
      </c>
      <c r="Z3" s="4" t="s">
        <v>25</v>
      </c>
      <c r="AA3" s="4" t="s">
        <v>26</v>
      </c>
      <c r="AB3" s="4" t="s">
        <v>27</v>
      </c>
      <c r="AD3" s="4" t="s">
        <v>11</v>
      </c>
      <c r="AE3" s="4" t="s">
        <v>28</v>
      </c>
    </row>
    <row r="4" spans="1:31" x14ac:dyDescent="0.35">
      <c r="A4">
        <v>1</v>
      </c>
      <c r="B4">
        <v>3.1176756475655343</v>
      </c>
      <c r="D4">
        <v>1</v>
      </c>
      <c r="E4">
        <f>B4-J$6</f>
        <v>-7.0364982304961892</v>
      </c>
      <c r="F4">
        <v>0</v>
      </c>
      <c r="H4" s="5">
        <v>2</v>
      </c>
      <c r="I4">
        <f>Q6</f>
        <v>0.47274985948121007</v>
      </c>
      <c r="J4">
        <f>Q8</f>
        <v>-0.31630001701487565</v>
      </c>
      <c r="L4">
        <f t="array" ref="L4:N5">[2]!ARRoots(I4:I5)</f>
        <v>-1.6250963251317558</v>
      </c>
      <c r="M4">
        <v>0</v>
      </c>
      <c r="N4">
        <v>1.6250963251317558</v>
      </c>
      <c r="P4" t="s">
        <v>30</v>
      </c>
      <c r="Q4">
        <f t="array" ref="Q4:R8">[2]!ARIMA_Coeff(B4:B108,2,2,0,TRUE)</f>
        <v>3.8010547640721017</v>
      </c>
      <c r="R4">
        <v>2.0992123842910964</v>
      </c>
      <c r="S4">
        <f>Q4/R4</f>
        <v>1.8107051923456126</v>
      </c>
      <c r="T4">
        <f>TDIST(ABS(S4),J$18-J$10-J$11-1,2)</f>
        <v>7.3250563726483697E-2</v>
      </c>
      <c r="V4">
        <f>D4</f>
        <v>1</v>
      </c>
      <c r="W4">
        <f>E4</f>
        <v>-7.0364982304961892</v>
      </c>
      <c r="X4">
        <f>F4</f>
        <v>0</v>
      </c>
      <c r="Y4">
        <f>W4-X4</f>
        <v>-7.0364982304961892</v>
      </c>
      <c r="Z4">
        <f>J$15</f>
        <v>1.0257600244488081</v>
      </c>
      <c r="AA4">
        <f>Y4-NORMSINV(1-Z$2/2)*Z4</f>
        <v>-9.0469509351967776</v>
      </c>
      <c r="AB4">
        <f>Y4+NORMSINV(1-Z$2/2)*Z4</f>
        <v>-5.0260455257956007</v>
      </c>
      <c r="AD4">
        <v>1</v>
      </c>
      <c r="AE4">
        <f>B4</f>
        <v>3.1176756475655343</v>
      </c>
    </row>
    <row r="5" spans="1:31" x14ac:dyDescent="0.35">
      <c r="A5">
        <f t="shared" ref="A5:A68" si="0">A4+1</f>
        <v>2</v>
      </c>
      <c r="B5">
        <v>5.8082510857989273</v>
      </c>
      <c r="D5">
        <f>D4+1</f>
        <v>2</v>
      </c>
      <c r="E5">
        <f t="shared" ref="E5:E68" si="1">B5-J$6</f>
        <v>-4.3459227922627957</v>
      </c>
      <c r="F5">
        <v>0</v>
      </c>
      <c r="H5" s="5">
        <f>H4-1</f>
        <v>1</v>
      </c>
      <c r="I5">
        <f>Q5</f>
        <v>0.15291591995907011</v>
      </c>
      <c r="J5">
        <f>Q7</f>
        <v>0.12654145018737475</v>
      </c>
      <c r="L5" s="8">
        <v>1.3016357954408995</v>
      </c>
      <c r="M5" s="8">
        <v>0</v>
      </c>
      <c r="N5" s="8">
        <v>1.3016357954408995</v>
      </c>
      <c r="P5" t="s">
        <v>29</v>
      </c>
      <c r="Q5">
        <v>0.15291591995907011</v>
      </c>
      <c r="R5">
        <v>0.63715320098963235</v>
      </c>
      <c r="S5">
        <f>Q5/R5</f>
        <v>0.23999866864289415</v>
      </c>
      <c r="T5">
        <f>TDIST(ABS(S5),J$18-J$10-J$11-1,2)</f>
        <v>0.81083258135630021</v>
      </c>
      <c r="V5">
        <f t="shared" ref="V5:X68" si="2">D5</f>
        <v>2</v>
      </c>
      <c r="W5">
        <f t="shared" si="2"/>
        <v>-4.3459227922627957</v>
      </c>
      <c r="X5">
        <f t="shared" si="2"/>
        <v>0</v>
      </c>
      <c r="Y5">
        <f t="shared" ref="Y5:Y68" si="3">W5-X5</f>
        <v>-4.3459227922627957</v>
      </c>
      <c r="Z5">
        <f t="shared" ref="Z5:Z68" si="4">J$15</f>
        <v>1.0257600244488081</v>
      </c>
      <c r="AA5">
        <f t="shared" ref="AA5:AA68" si="5">Y5-NORMSINV(1-Z$2/2)*Z5</f>
        <v>-6.3563754969633841</v>
      </c>
      <c r="AB5">
        <f t="shared" ref="AB5:AB68" si="6">Y5+NORMSINV(1-Z$2/2)*Z5</f>
        <v>-2.3354700875622068</v>
      </c>
      <c r="AD5">
        <f>AD4+1</f>
        <v>2</v>
      </c>
      <c r="AE5">
        <f>B5</f>
        <v>5.8082510857989273</v>
      </c>
    </row>
    <row r="6" spans="1:31" x14ac:dyDescent="0.35">
      <c r="A6">
        <f t="shared" si="0"/>
        <v>3</v>
      </c>
      <c r="B6">
        <v>4.9067685983817757</v>
      </c>
      <c r="D6">
        <f t="shared" ref="D6:D69" si="7">D5+1</f>
        <v>3</v>
      </c>
      <c r="E6">
        <f t="shared" si="1"/>
        <v>-5.2474052796799473</v>
      </c>
      <c r="F6">
        <f>E6-SUMPRODUCT(E4:E5,I$4:I$5)-SUMPRODUCT(F4:F5,J$4:J$5)</f>
        <v>-1.2563409481231345</v>
      </c>
      <c r="H6" s="7" t="s">
        <v>30</v>
      </c>
      <c r="I6" s="8">
        <f>Q4</f>
        <v>3.8010547640721017</v>
      </c>
      <c r="J6" s="8">
        <f>I6/(1-SUM(I4:I5))</f>
        <v>10.154173878061723</v>
      </c>
      <c r="P6" t="s">
        <v>57</v>
      </c>
      <c r="Q6">
        <v>0.47274985948121007</v>
      </c>
      <c r="R6">
        <v>0.45650035943283696</v>
      </c>
      <c r="S6">
        <f>Q6/R6</f>
        <v>1.0355958099760574</v>
      </c>
      <c r="T6">
        <f>TDIST(ABS(S6),J$18-J$10-J$11-1,2)</f>
        <v>0.30293941355243292</v>
      </c>
      <c r="V6">
        <f t="shared" si="2"/>
        <v>3</v>
      </c>
      <c r="W6">
        <f t="shared" si="2"/>
        <v>-5.2474052796799473</v>
      </c>
      <c r="X6">
        <f t="shared" si="2"/>
        <v>-1.2563409481231345</v>
      </c>
      <c r="Y6">
        <f t="shared" si="3"/>
        <v>-3.9910643315568128</v>
      </c>
      <c r="Z6">
        <f t="shared" si="4"/>
        <v>1.0257600244488081</v>
      </c>
      <c r="AA6">
        <f t="shared" si="5"/>
        <v>-6.0015170362574022</v>
      </c>
      <c r="AB6">
        <f t="shared" si="6"/>
        <v>-1.9806116268562239</v>
      </c>
      <c r="AD6">
        <f t="shared" ref="AD6:AD69" si="8">AD5+1</f>
        <v>3</v>
      </c>
      <c r="AE6">
        <f t="shared" ref="AE6:AE69" si="9">B6</f>
        <v>4.9067685983817757</v>
      </c>
    </row>
    <row r="7" spans="1:31" x14ac:dyDescent="0.35">
      <c r="A7">
        <f t="shared" si="0"/>
        <v>4</v>
      </c>
      <c r="B7">
        <v>6.1194744822602427</v>
      </c>
      <c r="D7">
        <f t="shared" si="7"/>
        <v>4</v>
      </c>
      <c r="E7">
        <f t="shared" si="1"/>
        <v>-4.0346993958014803</v>
      </c>
      <c r="F7">
        <f t="shared" ref="F7:F70" si="10">E7-SUMPRODUCT(E5:E6,I$4:I$5)-SUMPRODUCT(F5:F6,J$4:J$5)</f>
        <v>-1.0187739951974317</v>
      </c>
      <c r="L7" t="s">
        <v>32</v>
      </c>
      <c r="P7" t="s">
        <v>31</v>
      </c>
      <c r="Q7">
        <v>0.12654145018737475</v>
      </c>
      <c r="R7">
        <v>0.64425917274709976</v>
      </c>
      <c r="S7">
        <f>Q7/R7</f>
        <v>0.19641388984468192</v>
      </c>
      <c r="T7">
        <f>TDIST(ABS(S7),J$18-J$10-J$11-1,2)</f>
        <v>0.84469296051462983</v>
      </c>
      <c r="V7">
        <f t="shared" si="2"/>
        <v>4</v>
      </c>
      <c r="W7">
        <f t="shared" si="2"/>
        <v>-4.0346993958014803</v>
      </c>
      <c r="X7">
        <f t="shared" si="2"/>
        <v>-1.0187739951974317</v>
      </c>
      <c r="Y7">
        <f t="shared" si="3"/>
        <v>-3.0159254006040488</v>
      </c>
      <c r="Z7">
        <f t="shared" si="4"/>
        <v>1.0257600244488081</v>
      </c>
      <c r="AA7">
        <f t="shared" si="5"/>
        <v>-5.0263781053046372</v>
      </c>
      <c r="AB7">
        <f t="shared" si="6"/>
        <v>-1.0054726959034599</v>
      </c>
      <c r="AD7">
        <f t="shared" si="8"/>
        <v>4</v>
      </c>
      <c r="AE7">
        <f t="shared" si="9"/>
        <v>6.1194744822602427</v>
      </c>
    </row>
    <row r="8" spans="1:31" ht="15" thickBot="1" x14ac:dyDescent="0.4">
      <c r="A8">
        <f t="shared" si="0"/>
        <v>5</v>
      </c>
      <c r="B8">
        <v>8.1353263117657075</v>
      </c>
      <c r="D8">
        <f t="shared" si="7"/>
        <v>5</v>
      </c>
      <c r="E8">
        <f t="shared" si="1"/>
        <v>-2.0188475662960155</v>
      </c>
      <c r="F8">
        <f t="shared" si="10"/>
        <v>0.81036878767856324</v>
      </c>
      <c r="I8" t="s">
        <v>33</v>
      </c>
      <c r="J8" s="28">
        <f>SUMSQ(F6:F108)</f>
        <v>108.37491365899358</v>
      </c>
      <c r="P8" s="8" t="s">
        <v>59</v>
      </c>
      <c r="Q8" s="8">
        <v>-0.31630001701487565</v>
      </c>
      <c r="R8" s="8">
        <v>0.29704551973514981</v>
      </c>
      <c r="S8" s="8">
        <f>Q8/R8</f>
        <v>-1.0648200225234619</v>
      </c>
      <c r="T8" s="8">
        <f>TDIST(ABS(S8),J$18-J$10-J$11-1,2)</f>
        <v>0.28957392825086403</v>
      </c>
      <c r="V8">
        <f t="shared" si="2"/>
        <v>5</v>
      </c>
      <c r="W8">
        <f t="shared" si="2"/>
        <v>-2.0188475662960155</v>
      </c>
      <c r="X8">
        <f t="shared" si="2"/>
        <v>0.81036878767856324</v>
      </c>
      <c r="Y8">
        <f t="shared" si="3"/>
        <v>-2.8292163539745787</v>
      </c>
      <c r="Z8">
        <f t="shared" si="4"/>
        <v>1.0257600244488081</v>
      </c>
      <c r="AA8">
        <f t="shared" si="5"/>
        <v>-4.8396690586751676</v>
      </c>
      <c r="AB8">
        <f t="shared" si="6"/>
        <v>-0.81876364927398981</v>
      </c>
      <c r="AD8">
        <f t="shared" si="8"/>
        <v>5</v>
      </c>
      <c r="AE8">
        <f t="shared" si="9"/>
        <v>8.1353263117657075</v>
      </c>
    </row>
    <row r="9" spans="1:31" ht="15" thickTop="1" x14ac:dyDescent="0.35">
      <c r="A9">
        <f t="shared" si="0"/>
        <v>6</v>
      </c>
      <c r="B9">
        <v>9.3448674266459744</v>
      </c>
      <c r="D9">
        <f t="shared" si="7"/>
        <v>6</v>
      </c>
      <c r="E9">
        <f t="shared" si="1"/>
        <v>-0.80930645141574864</v>
      </c>
      <c r="F9">
        <f t="shared" si="10"/>
        <v>0.98202758026091841</v>
      </c>
      <c r="L9" s="4" t="s">
        <v>17</v>
      </c>
      <c r="M9" s="4" t="s">
        <v>18</v>
      </c>
      <c r="N9" s="4" t="s">
        <v>19</v>
      </c>
      <c r="V9">
        <f t="shared" si="2"/>
        <v>6</v>
      </c>
      <c r="W9">
        <f t="shared" si="2"/>
        <v>-0.80930645141574864</v>
      </c>
      <c r="X9">
        <f t="shared" si="2"/>
        <v>0.98202758026091841</v>
      </c>
      <c r="Y9">
        <f t="shared" si="3"/>
        <v>-1.791334031676667</v>
      </c>
      <c r="Z9">
        <f t="shared" si="4"/>
        <v>1.0257600244488081</v>
      </c>
      <c r="AA9">
        <f t="shared" si="5"/>
        <v>-3.8017867363772559</v>
      </c>
      <c r="AB9">
        <f t="shared" si="6"/>
        <v>0.21911867302392185</v>
      </c>
      <c r="AD9">
        <f t="shared" si="8"/>
        <v>6</v>
      </c>
      <c r="AE9">
        <f t="shared" si="9"/>
        <v>9.3448674266459744</v>
      </c>
    </row>
    <row r="10" spans="1:31" x14ac:dyDescent="0.35">
      <c r="A10">
        <f t="shared" si="0"/>
        <v>7</v>
      </c>
      <c r="B10">
        <v>9.147650683887159</v>
      </c>
      <c r="D10">
        <f t="shared" si="7"/>
        <v>7</v>
      </c>
      <c r="E10">
        <f t="shared" si="1"/>
        <v>-1.006523194174564</v>
      </c>
      <c r="F10">
        <f t="shared" si="10"/>
        <v>0.20369501685374838</v>
      </c>
      <c r="I10" t="s">
        <v>35</v>
      </c>
      <c r="J10" s="27">
        <v>2</v>
      </c>
      <c r="L10">
        <f t="array" ref="L10:N11">[2]!MARoots(J4:J5)</f>
        <v>-1.5892589450141266</v>
      </c>
      <c r="M10">
        <v>0</v>
      </c>
      <c r="N10">
        <v>1.5892589450141266</v>
      </c>
      <c r="P10" t="str">
        <f t="array" ref="P10:T15">[2]!ARIMA_Coeff(B4:B108,2,2,0,TRUE,TRUE)</f>
        <v/>
      </c>
      <c r="Q10" t="str">
        <v>coeff</v>
      </c>
      <c r="R10" t="str">
        <v>s.e.</v>
      </c>
      <c r="S10" t="str">
        <v>t-stat</v>
      </c>
      <c r="T10" t="str">
        <v>p-value</v>
      </c>
      <c r="V10">
        <f t="shared" si="2"/>
        <v>7</v>
      </c>
      <c r="W10">
        <f t="shared" si="2"/>
        <v>-1.006523194174564</v>
      </c>
      <c r="X10">
        <f t="shared" si="2"/>
        <v>0.20369501685374838</v>
      </c>
      <c r="Y10">
        <f t="shared" si="3"/>
        <v>-1.2102182110283124</v>
      </c>
      <c r="Z10">
        <f t="shared" si="4"/>
        <v>1.0257600244488081</v>
      </c>
      <c r="AA10">
        <f t="shared" si="5"/>
        <v>-3.2206709157289013</v>
      </c>
      <c r="AB10">
        <f t="shared" si="6"/>
        <v>0.8002344936722765</v>
      </c>
      <c r="AD10">
        <f t="shared" si="8"/>
        <v>7</v>
      </c>
      <c r="AE10">
        <f t="shared" si="9"/>
        <v>9.147650683887159</v>
      </c>
    </row>
    <row r="11" spans="1:31" x14ac:dyDescent="0.35">
      <c r="A11">
        <f t="shared" si="0"/>
        <v>8</v>
      </c>
      <c r="B11">
        <v>8.1014932813029787</v>
      </c>
      <c r="D11">
        <f t="shared" si="7"/>
        <v>8</v>
      </c>
      <c r="E11">
        <f t="shared" si="1"/>
        <v>-2.0526805967587443</v>
      </c>
      <c r="F11">
        <f t="shared" si="10"/>
        <v>-1.2313281878603766</v>
      </c>
      <c r="I11" t="s">
        <v>38</v>
      </c>
      <c r="J11" s="13">
        <v>2</v>
      </c>
      <c r="L11" s="8">
        <v>1.9893267394506458</v>
      </c>
      <c r="M11" s="8">
        <v>0</v>
      </c>
      <c r="N11" s="8">
        <v>1.9893267394506458</v>
      </c>
      <c r="P11" t="str">
        <v>constant</v>
      </c>
      <c r="Q11" s="17">
        <v>3.8010547640721017</v>
      </c>
      <c r="R11" s="29">
        <v>2.0992123842910964</v>
      </c>
      <c r="S11" s="29">
        <v>1.8107051923456126</v>
      </c>
      <c r="T11" s="23">
        <v>7.341545804282934E-2</v>
      </c>
      <c r="V11">
        <f t="shared" si="2"/>
        <v>8</v>
      </c>
      <c r="W11">
        <f t="shared" si="2"/>
        <v>-2.0526805967587443</v>
      </c>
      <c r="X11">
        <f t="shared" si="2"/>
        <v>-1.2313281878603766</v>
      </c>
      <c r="Y11">
        <f t="shared" si="3"/>
        <v>-0.82135240889836769</v>
      </c>
      <c r="Z11">
        <f t="shared" si="4"/>
        <v>1.0257600244488081</v>
      </c>
      <c r="AA11">
        <f t="shared" si="5"/>
        <v>-2.8318051135989566</v>
      </c>
      <c r="AB11">
        <f t="shared" si="6"/>
        <v>1.1891002958022212</v>
      </c>
      <c r="AD11">
        <f t="shared" si="8"/>
        <v>8</v>
      </c>
      <c r="AE11">
        <f t="shared" si="9"/>
        <v>8.1014932813029787</v>
      </c>
    </row>
    <row r="12" spans="1:31" x14ac:dyDescent="0.35">
      <c r="A12">
        <f t="shared" si="0"/>
        <v>9</v>
      </c>
      <c r="B12">
        <v>10.146419029172929</v>
      </c>
      <c r="D12">
        <f t="shared" si="7"/>
        <v>9</v>
      </c>
      <c r="E12">
        <f t="shared" si="1"/>
        <v>-7.7548488887941858E-3</v>
      </c>
      <c r="F12">
        <f t="shared" si="10"/>
        <v>1.0022091834024363</v>
      </c>
      <c r="I12" t="s">
        <v>39</v>
      </c>
      <c r="J12" s="13">
        <v>0</v>
      </c>
      <c r="P12" t="str">
        <v>psi  1</v>
      </c>
      <c r="Q12" s="18">
        <v>0.15291591995907011</v>
      </c>
      <c r="R12">
        <v>0.63715320098963235</v>
      </c>
      <c r="S12">
        <v>0.23999866864289415</v>
      </c>
      <c r="T12" s="19">
        <v>0.8108594938205802</v>
      </c>
      <c r="V12">
        <f t="shared" si="2"/>
        <v>9</v>
      </c>
      <c r="W12">
        <f t="shared" si="2"/>
        <v>-7.7548488887941858E-3</v>
      </c>
      <c r="X12">
        <f t="shared" si="2"/>
        <v>1.0022091834024363</v>
      </c>
      <c r="Y12">
        <f t="shared" si="3"/>
        <v>-1.0099640322912304</v>
      </c>
      <c r="Z12">
        <f t="shared" si="4"/>
        <v>1.0257600244488081</v>
      </c>
      <c r="AA12">
        <f t="shared" si="5"/>
        <v>-3.0204167369918196</v>
      </c>
      <c r="AB12">
        <f t="shared" si="6"/>
        <v>1.0004886724093585</v>
      </c>
      <c r="AD12">
        <f t="shared" si="8"/>
        <v>9</v>
      </c>
      <c r="AE12">
        <f t="shared" si="9"/>
        <v>10.146419029172929</v>
      </c>
    </row>
    <row r="13" spans="1:31" x14ac:dyDescent="0.35">
      <c r="A13">
        <f t="shared" si="0"/>
        <v>10</v>
      </c>
      <c r="B13">
        <v>11.045196349004179</v>
      </c>
      <c r="D13">
        <f t="shared" si="7"/>
        <v>10</v>
      </c>
      <c r="E13">
        <f t="shared" si="1"/>
        <v>0.89102247094245612</v>
      </c>
      <c r="F13">
        <f t="shared" si="10"/>
        <v>1.3463226442419503</v>
      </c>
      <c r="I13" t="s">
        <v>41</v>
      </c>
      <c r="J13" s="13">
        <f>AVERAGE(F6:F108)</f>
        <v>-4.458545089925367E-3</v>
      </c>
      <c r="L13" t="s">
        <v>40</v>
      </c>
      <c r="P13" t="str">
        <v>psi  2</v>
      </c>
      <c r="Q13" s="18">
        <v>0.47274985948121007</v>
      </c>
      <c r="R13">
        <v>0.45650035943283696</v>
      </c>
      <c r="S13">
        <v>1.0355958099760574</v>
      </c>
      <c r="T13" s="19">
        <v>0.30307605991866926</v>
      </c>
      <c r="V13">
        <f t="shared" si="2"/>
        <v>10</v>
      </c>
      <c r="W13">
        <f t="shared" si="2"/>
        <v>0.89102247094245612</v>
      </c>
      <c r="X13">
        <f t="shared" si="2"/>
        <v>1.3463226442419503</v>
      </c>
      <c r="Y13">
        <f t="shared" si="3"/>
        <v>-0.45530017329949413</v>
      </c>
      <c r="Z13">
        <f t="shared" si="4"/>
        <v>1.0257600244488081</v>
      </c>
      <c r="AA13">
        <f t="shared" si="5"/>
        <v>-2.465752878000083</v>
      </c>
      <c r="AB13">
        <f t="shared" si="6"/>
        <v>1.5551525314010948</v>
      </c>
      <c r="AD13">
        <f t="shared" si="8"/>
        <v>10</v>
      </c>
      <c r="AE13">
        <f t="shared" si="9"/>
        <v>11.045196349004179</v>
      </c>
    </row>
    <row r="14" spans="1:31" ht="15" thickBot="1" x14ac:dyDescent="0.4">
      <c r="A14">
        <f t="shared" si="0"/>
        <v>11</v>
      </c>
      <c r="B14">
        <v>10.122578080182986</v>
      </c>
      <c r="D14">
        <f t="shared" si="7"/>
        <v>11</v>
      </c>
      <c r="E14">
        <f t="shared" si="1"/>
        <v>-3.1595797878736676E-2</v>
      </c>
      <c r="F14">
        <f t="shared" si="10"/>
        <v>-1.7548053064452895E-2</v>
      </c>
      <c r="I14" t="s">
        <v>42</v>
      </c>
      <c r="J14" s="13">
        <f>STDEV(F6:F108)</f>
        <v>1.030766258667188</v>
      </c>
      <c r="P14" t="str">
        <v>theta  1</v>
      </c>
      <c r="Q14" s="18">
        <v>0.12654145018737475</v>
      </c>
      <c r="R14">
        <v>0.64425917274709976</v>
      </c>
      <c r="S14">
        <v>0.19641388984468192</v>
      </c>
      <c r="T14" s="19">
        <v>0.84471479698920604</v>
      </c>
      <c r="V14">
        <f t="shared" si="2"/>
        <v>11</v>
      </c>
      <c r="W14">
        <f t="shared" si="2"/>
        <v>-3.1595797878736676E-2</v>
      </c>
      <c r="X14">
        <f t="shared" si="2"/>
        <v>-1.7548053064452895E-2</v>
      </c>
      <c r="Y14">
        <f t="shared" si="3"/>
        <v>-1.404774481428378E-2</v>
      </c>
      <c r="Z14">
        <f t="shared" si="4"/>
        <v>1.0257600244488081</v>
      </c>
      <c r="AA14">
        <f t="shared" si="5"/>
        <v>-2.0245004495148726</v>
      </c>
      <c r="AB14">
        <f t="shared" si="6"/>
        <v>1.9964049598863052</v>
      </c>
      <c r="AD14">
        <f t="shared" si="8"/>
        <v>11</v>
      </c>
      <c r="AE14">
        <f t="shared" si="9"/>
        <v>10.122578080182986</v>
      </c>
    </row>
    <row r="15" spans="1:31" ht="15" thickTop="1" x14ac:dyDescent="0.35">
      <c r="A15">
        <f t="shared" si="0"/>
        <v>12</v>
      </c>
      <c r="B15">
        <v>10.173602244452049</v>
      </c>
      <c r="D15">
        <f t="shared" si="7"/>
        <v>12</v>
      </c>
      <c r="E15">
        <f t="shared" si="1"/>
        <v>1.9428366390325635E-2</v>
      </c>
      <c r="F15">
        <f t="shared" si="10"/>
        <v>3.1091550321128869E-2</v>
      </c>
      <c r="I15" t="s">
        <v>44</v>
      </c>
      <c r="J15" s="13">
        <f>SQRT(J8/J18)</f>
        <v>1.0257600244488081</v>
      </c>
      <c r="L15" s="4" t="s">
        <v>14</v>
      </c>
      <c r="M15" s="4" t="s">
        <v>43</v>
      </c>
      <c r="P15" t="str">
        <v>theta  2</v>
      </c>
      <c r="Q15" s="20">
        <v>-0.31630001701487565</v>
      </c>
      <c r="R15" s="8">
        <v>0.29704551973514981</v>
      </c>
      <c r="S15" s="8">
        <v>-1.0648200225234619</v>
      </c>
      <c r="T15" s="21">
        <v>0.28971420798807923</v>
      </c>
      <c r="V15">
        <f t="shared" si="2"/>
        <v>12</v>
      </c>
      <c r="W15">
        <f t="shared" si="2"/>
        <v>1.9428366390325635E-2</v>
      </c>
      <c r="X15">
        <f t="shared" si="2"/>
        <v>3.1091550321128869E-2</v>
      </c>
      <c r="Y15">
        <f t="shared" si="3"/>
        <v>-1.1663183930803234E-2</v>
      </c>
      <c r="Z15">
        <f t="shared" si="4"/>
        <v>1.0257600244488081</v>
      </c>
      <c r="AA15">
        <f t="shared" si="5"/>
        <v>-2.0221158886313919</v>
      </c>
      <c r="AB15">
        <f t="shared" si="6"/>
        <v>1.9987895207697857</v>
      </c>
      <c r="AD15">
        <f t="shared" si="8"/>
        <v>12</v>
      </c>
      <c r="AE15">
        <f t="shared" si="9"/>
        <v>10.173602244452049</v>
      </c>
    </row>
    <row r="16" spans="1:31" x14ac:dyDescent="0.35">
      <c r="A16">
        <f t="shared" si="0"/>
        <v>13</v>
      </c>
      <c r="B16">
        <v>10.821309800892813</v>
      </c>
      <c r="D16">
        <f t="shared" si="7"/>
        <v>13</v>
      </c>
      <c r="E16">
        <f t="shared" si="1"/>
        <v>0.6671359228310898</v>
      </c>
      <c r="F16">
        <f t="shared" si="10"/>
        <v>0.66961710596950696</v>
      </c>
      <c r="I16" t="s">
        <v>45</v>
      </c>
      <c r="J16" s="13">
        <f>AVERAGE(E6:E108)</f>
        <v>-0.19427350847876282</v>
      </c>
      <c r="L16" s="29">
        <v>0</v>
      </c>
      <c r="M16" s="29">
        <f t="array" ref="M16:M20">[2]!PSICoeff(I4:I5,J4:J5)</f>
        <v>1</v>
      </c>
      <c r="V16">
        <f t="shared" si="2"/>
        <v>13</v>
      </c>
      <c r="W16">
        <f t="shared" si="2"/>
        <v>0.6671359228310898</v>
      </c>
      <c r="X16">
        <f t="shared" si="2"/>
        <v>0.66961710596950696</v>
      </c>
      <c r="Y16">
        <f t="shared" si="3"/>
        <v>-2.4811831384171645E-3</v>
      </c>
      <c r="Z16">
        <f t="shared" si="4"/>
        <v>1.0257600244488081</v>
      </c>
      <c r="AA16">
        <f t="shared" si="5"/>
        <v>-2.0129338878390062</v>
      </c>
      <c r="AB16">
        <f t="shared" si="6"/>
        <v>2.0079715215621716</v>
      </c>
      <c r="AD16">
        <f t="shared" si="8"/>
        <v>13</v>
      </c>
      <c r="AE16">
        <f t="shared" si="9"/>
        <v>10.821309800892813</v>
      </c>
    </row>
    <row r="17" spans="1:31" x14ac:dyDescent="0.35">
      <c r="A17">
        <f t="shared" si="0"/>
        <v>14</v>
      </c>
      <c r="B17">
        <v>10.084063249573957</v>
      </c>
      <c r="D17">
        <f t="shared" si="7"/>
        <v>14</v>
      </c>
      <c r="E17">
        <f t="shared" si="1"/>
        <v>-7.0110628487766391E-2</v>
      </c>
      <c r="F17">
        <f t="shared" si="10"/>
        <v>-0.2562111511102641</v>
      </c>
      <c r="I17" t="s">
        <v>46</v>
      </c>
      <c r="J17" s="13">
        <f>STDEV(E6:E108)</f>
        <v>1.2755567043427813</v>
      </c>
      <c r="L17">
        <f>L16+1</f>
        <v>1</v>
      </c>
      <c r="M17">
        <v>0.27945737014644489</v>
      </c>
      <c r="P17" t="str">
        <f t="array" ref="P17:Q23">[2]!ARIMA_Stats(B4:B108,Q11:Q15,2,2,0,TRUE,TRUE)</f>
        <v>LL</v>
      </c>
      <c r="Q17" s="24">
        <v>-148.77035290451943</v>
      </c>
      <c r="V17">
        <f t="shared" si="2"/>
        <v>14</v>
      </c>
      <c r="W17">
        <f t="shared" si="2"/>
        <v>-7.0110628487766391E-2</v>
      </c>
      <c r="X17">
        <f t="shared" si="2"/>
        <v>-0.2562111511102641</v>
      </c>
      <c r="Y17">
        <f t="shared" si="3"/>
        <v>0.18610052262249771</v>
      </c>
      <c r="Z17">
        <f t="shared" si="4"/>
        <v>1.0257600244488081</v>
      </c>
      <c r="AA17">
        <f t="shared" si="5"/>
        <v>-1.8243521820780912</v>
      </c>
      <c r="AB17">
        <f t="shared" si="6"/>
        <v>2.1965532273230868</v>
      </c>
      <c r="AD17">
        <f t="shared" si="8"/>
        <v>14</v>
      </c>
      <c r="AE17">
        <f t="shared" si="9"/>
        <v>10.084063249573957</v>
      </c>
    </row>
    <row r="18" spans="1:31" x14ac:dyDescent="0.35">
      <c r="A18">
        <f t="shared" si="0"/>
        <v>15</v>
      </c>
      <c r="B18">
        <v>10.346054055555477</v>
      </c>
      <c r="D18">
        <f t="shared" si="7"/>
        <v>15</v>
      </c>
      <c r="E18">
        <f t="shared" si="1"/>
        <v>0.19188017749375419</v>
      </c>
      <c r="F18">
        <f t="shared" si="10"/>
        <v>0.13143402760188075</v>
      </c>
      <c r="I18" t="s">
        <v>47</v>
      </c>
      <c r="J18" s="15">
        <f>COUNT(E6:E108)</f>
        <v>103</v>
      </c>
      <c r="L18">
        <f>L17+1</f>
        <v>2</v>
      </c>
      <c r="M18">
        <v>0.19918332331162042</v>
      </c>
      <c r="P18" t="str">
        <v>SS</v>
      </c>
      <c r="Q18" s="25">
        <v>108.37491365899356</v>
      </c>
      <c r="V18">
        <f t="shared" si="2"/>
        <v>15</v>
      </c>
      <c r="W18">
        <f t="shared" si="2"/>
        <v>0.19188017749375419</v>
      </c>
      <c r="X18">
        <f t="shared" si="2"/>
        <v>0.13143402760188075</v>
      </c>
      <c r="Y18">
        <f t="shared" si="3"/>
        <v>6.0446149891873441E-2</v>
      </c>
      <c r="Z18">
        <f t="shared" si="4"/>
        <v>1.0257600244488081</v>
      </c>
      <c r="AA18">
        <f t="shared" si="5"/>
        <v>-1.9500065548087155</v>
      </c>
      <c r="AB18">
        <f t="shared" si="6"/>
        <v>2.0708988545924623</v>
      </c>
      <c r="AD18">
        <f t="shared" si="8"/>
        <v>15</v>
      </c>
      <c r="AE18">
        <f t="shared" si="9"/>
        <v>10.346054055555477</v>
      </c>
    </row>
    <row r="19" spans="1:31" x14ac:dyDescent="0.35">
      <c r="A19">
        <f t="shared" si="0"/>
        <v>16</v>
      </c>
      <c r="B19">
        <v>9.6922029393025948</v>
      </c>
      <c r="D19">
        <f t="shared" si="7"/>
        <v>16</v>
      </c>
      <c r="E19">
        <f t="shared" si="1"/>
        <v>-0.4619709387591282</v>
      </c>
      <c r="F19">
        <f t="shared" si="10"/>
        <v>-0.55583912676905123</v>
      </c>
      <c r="L19">
        <f>L18+1</f>
        <v>3</v>
      </c>
      <c r="M19">
        <v>0.16257173359242166</v>
      </c>
      <c r="P19" t="str">
        <v>MSE</v>
      </c>
      <c r="Q19" s="25">
        <v>1.052183627757219</v>
      </c>
      <c r="V19">
        <f t="shared" si="2"/>
        <v>16</v>
      </c>
      <c r="W19">
        <f t="shared" si="2"/>
        <v>-0.4619709387591282</v>
      </c>
      <c r="X19">
        <f t="shared" si="2"/>
        <v>-0.55583912676905123</v>
      </c>
      <c r="Y19">
        <f t="shared" si="3"/>
        <v>9.3868188009923026E-2</v>
      </c>
      <c r="Z19">
        <f t="shared" si="4"/>
        <v>1.0257600244488081</v>
      </c>
      <c r="AA19">
        <f t="shared" si="5"/>
        <v>-1.9165845166906659</v>
      </c>
      <c r="AB19">
        <f t="shared" si="6"/>
        <v>2.1043208927105121</v>
      </c>
      <c r="AD19">
        <f t="shared" si="8"/>
        <v>16</v>
      </c>
      <c r="AE19">
        <f t="shared" si="9"/>
        <v>9.6922029393025948</v>
      </c>
    </row>
    <row r="20" spans="1:31" x14ac:dyDescent="0.35">
      <c r="A20">
        <f t="shared" si="0"/>
        <v>17</v>
      </c>
      <c r="B20">
        <v>11.205574770625867</v>
      </c>
      <c r="D20">
        <f t="shared" si="7"/>
        <v>17</v>
      </c>
      <c r="E20">
        <f t="shared" si="1"/>
        <v>1.0514008925641445</v>
      </c>
      <c r="F20">
        <f t="shared" si="10"/>
        <v>1.1432415510504983</v>
      </c>
      <c r="I20" t="s">
        <v>48</v>
      </c>
      <c r="J20" s="27">
        <f>-(J23-2*(J10+J11+2))/2</f>
        <v>-148.77035290451946</v>
      </c>
      <c r="L20" s="8">
        <f>L19+1</f>
        <v>4</v>
      </c>
      <c r="M20" s="8">
        <v>0.11902369430819498</v>
      </c>
      <c r="P20" t="str">
        <v>AIC</v>
      </c>
      <c r="Q20" s="25">
        <v>17.239367968876337</v>
      </c>
      <c r="V20">
        <f t="shared" si="2"/>
        <v>17</v>
      </c>
      <c r="W20">
        <f t="shared" si="2"/>
        <v>1.0514008925641445</v>
      </c>
      <c r="X20">
        <f t="shared" si="2"/>
        <v>1.1432415510504983</v>
      </c>
      <c r="Y20">
        <f t="shared" si="3"/>
        <v>-9.184065848635381E-2</v>
      </c>
      <c r="Z20">
        <f t="shared" si="4"/>
        <v>1.0257600244488081</v>
      </c>
      <c r="AA20">
        <f t="shared" si="5"/>
        <v>-2.1022933631869427</v>
      </c>
      <c r="AB20">
        <f t="shared" si="6"/>
        <v>1.9186120462142351</v>
      </c>
      <c r="AD20">
        <f t="shared" si="8"/>
        <v>17</v>
      </c>
      <c r="AE20">
        <f t="shared" si="9"/>
        <v>11.205574770625867</v>
      </c>
    </row>
    <row r="21" spans="1:31" x14ac:dyDescent="0.35">
      <c r="A21">
        <f t="shared" si="0"/>
        <v>18</v>
      </c>
      <c r="B21">
        <v>12.652116416514845</v>
      </c>
      <c r="D21">
        <f t="shared" si="7"/>
        <v>18</v>
      </c>
      <c r="E21">
        <f t="shared" si="1"/>
        <v>2.4979425384531222</v>
      </c>
      <c r="F21">
        <f t="shared" si="10"/>
        <v>2.2350839310646911</v>
      </c>
      <c r="I21" t="s">
        <v>49</v>
      </c>
      <c r="J21" s="13">
        <f>J18*LN(J8/J18)+2*(J10+J11+2)</f>
        <v>17.239367968876358</v>
      </c>
      <c r="P21" t="str">
        <v>BIC</v>
      </c>
      <c r="Q21" s="25">
        <v>33.047741898254152</v>
      </c>
      <c r="V21">
        <f t="shared" si="2"/>
        <v>18</v>
      </c>
      <c r="W21">
        <f t="shared" si="2"/>
        <v>2.4979425384531222</v>
      </c>
      <c r="X21">
        <f t="shared" si="2"/>
        <v>2.2350839310646911</v>
      </c>
      <c r="Y21">
        <f t="shared" si="3"/>
        <v>0.26285860738843114</v>
      </c>
      <c r="Z21">
        <f t="shared" si="4"/>
        <v>1.0257600244488081</v>
      </c>
      <c r="AA21">
        <f t="shared" si="5"/>
        <v>-1.7475940973121578</v>
      </c>
      <c r="AB21">
        <f t="shared" si="6"/>
        <v>2.27331131208902</v>
      </c>
      <c r="AD21">
        <f t="shared" si="8"/>
        <v>18</v>
      </c>
      <c r="AE21">
        <f t="shared" si="9"/>
        <v>12.652116416514845</v>
      </c>
    </row>
    <row r="22" spans="1:31" x14ac:dyDescent="0.35">
      <c r="A22">
        <f t="shared" si="0"/>
        <v>19</v>
      </c>
      <c r="B22">
        <v>13.406329168635398</v>
      </c>
      <c r="D22">
        <f t="shared" si="7"/>
        <v>19</v>
      </c>
      <c r="E22">
        <f t="shared" si="1"/>
        <v>3.2521552905736755</v>
      </c>
      <c r="F22">
        <f t="shared" si="10"/>
        <v>2.4519070452050644</v>
      </c>
      <c r="I22" t="s">
        <v>50</v>
      </c>
      <c r="J22" s="13">
        <f>J18*LN(J8/J18)+LN(J18)*(J10+J11+2)</f>
        <v>33.047741898254174</v>
      </c>
      <c r="P22" t="str">
        <v>AIC aug</v>
      </c>
      <c r="Q22" s="25">
        <v>309.54070580903885</v>
      </c>
      <c r="V22">
        <f t="shared" si="2"/>
        <v>19</v>
      </c>
      <c r="W22">
        <f t="shared" si="2"/>
        <v>3.2521552905736755</v>
      </c>
      <c r="X22">
        <f t="shared" si="2"/>
        <v>2.4519070452050644</v>
      </c>
      <c r="Y22">
        <f t="shared" si="3"/>
        <v>0.80024824536861106</v>
      </c>
      <c r="Z22">
        <f t="shared" si="4"/>
        <v>1.0257600244488081</v>
      </c>
      <c r="AA22">
        <f t="shared" si="5"/>
        <v>-1.2102044593319778</v>
      </c>
      <c r="AB22">
        <f t="shared" si="6"/>
        <v>2.8107009500692</v>
      </c>
      <c r="AD22">
        <f t="shared" si="8"/>
        <v>19</v>
      </c>
      <c r="AE22">
        <f t="shared" si="9"/>
        <v>13.406329168635398</v>
      </c>
    </row>
    <row r="23" spans="1:31" x14ac:dyDescent="0.35">
      <c r="A23">
        <f t="shared" si="0"/>
        <v>20</v>
      </c>
      <c r="B23">
        <v>12.231217930183975</v>
      </c>
      <c r="D23">
        <f t="shared" si="7"/>
        <v>20</v>
      </c>
      <c r="E23">
        <f t="shared" si="1"/>
        <v>2.0770440521222522</v>
      </c>
      <c r="F23">
        <f t="shared" si="10"/>
        <v>0.79552496216911783</v>
      </c>
      <c r="I23" t="s">
        <v>51</v>
      </c>
      <c r="J23" s="13">
        <f>J18*(1+LN(2*PI()))+J21</f>
        <v>309.54070580903891</v>
      </c>
      <c r="P23" t="str">
        <v>BIC aug</v>
      </c>
      <c r="Q23" s="26">
        <v>325.34907973841672</v>
      </c>
      <c r="V23">
        <f t="shared" si="2"/>
        <v>20</v>
      </c>
      <c r="W23">
        <f t="shared" si="2"/>
        <v>2.0770440521222522</v>
      </c>
      <c r="X23">
        <f t="shared" si="2"/>
        <v>0.79552496216911783</v>
      </c>
      <c r="Y23">
        <f t="shared" si="3"/>
        <v>1.2815190899531343</v>
      </c>
      <c r="Z23">
        <f t="shared" si="4"/>
        <v>1.0257600244488081</v>
      </c>
      <c r="AA23">
        <f t="shared" si="5"/>
        <v>-0.72893361474745455</v>
      </c>
      <c r="AB23">
        <f t="shared" si="6"/>
        <v>3.2919717946537235</v>
      </c>
      <c r="AD23">
        <f t="shared" si="8"/>
        <v>20</v>
      </c>
      <c r="AE23">
        <f t="shared" si="9"/>
        <v>12.231217930183975</v>
      </c>
    </row>
    <row r="24" spans="1:31" x14ac:dyDescent="0.35">
      <c r="A24">
        <f t="shared" si="0"/>
        <v>21</v>
      </c>
      <c r="B24">
        <v>12.116974455959237</v>
      </c>
      <c r="D24">
        <f t="shared" si="7"/>
        <v>21</v>
      </c>
      <c r="E24">
        <f t="shared" si="1"/>
        <v>1.9628005778975144</v>
      </c>
      <c r="F24">
        <f t="shared" si="10"/>
        <v>0.78260287698606534</v>
      </c>
      <c r="I24" t="s">
        <v>52</v>
      </c>
      <c r="J24" s="15">
        <f>J18*(1+LN(2*PI()))+J22</f>
        <v>325.34907973841672</v>
      </c>
      <c r="V24">
        <f t="shared" si="2"/>
        <v>21</v>
      </c>
      <c r="W24">
        <f t="shared" si="2"/>
        <v>1.9628005778975144</v>
      </c>
      <c r="X24">
        <f t="shared" si="2"/>
        <v>0.78260287698606534</v>
      </c>
      <c r="Y24">
        <f t="shared" si="3"/>
        <v>1.180197700911449</v>
      </c>
      <c r="Z24">
        <f t="shared" si="4"/>
        <v>1.0257600244488081</v>
      </c>
      <c r="AA24">
        <f t="shared" si="5"/>
        <v>-0.83025500378913986</v>
      </c>
      <c r="AB24">
        <f t="shared" si="6"/>
        <v>3.1906504056120379</v>
      </c>
      <c r="AD24">
        <f t="shared" si="8"/>
        <v>21</v>
      </c>
      <c r="AE24">
        <f t="shared" si="9"/>
        <v>12.116974455959237</v>
      </c>
    </row>
    <row r="25" spans="1:31" x14ac:dyDescent="0.35">
      <c r="A25">
        <f t="shared" si="0"/>
        <v>22</v>
      </c>
      <c r="B25">
        <v>10.45988889436091</v>
      </c>
      <c r="D25">
        <f t="shared" si="7"/>
        <v>22</v>
      </c>
      <c r="E25">
        <f t="shared" si="1"/>
        <v>0.30571501629918707</v>
      </c>
      <c r="F25">
        <f t="shared" si="10"/>
        <v>-0.8237578674480619</v>
      </c>
      <c r="V25">
        <f t="shared" si="2"/>
        <v>22</v>
      </c>
      <c r="W25">
        <f t="shared" si="2"/>
        <v>0.30571501629918707</v>
      </c>
      <c r="X25">
        <f t="shared" si="2"/>
        <v>-0.8237578674480619</v>
      </c>
      <c r="Y25">
        <f t="shared" si="3"/>
        <v>1.129472883747249</v>
      </c>
      <c r="Z25">
        <f t="shared" si="4"/>
        <v>1.0257600244488081</v>
      </c>
      <c r="AA25">
        <f t="shared" si="5"/>
        <v>-0.88097982095333993</v>
      </c>
      <c r="AB25">
        <f t="shared" si="6"/>
        <v>3.1399255884478379</v>
      </c>
      <c r="AD25">
        <f t="shared" si="8"/>
        <v>22</v>
      </c>
      <c r="AE25">
        <f t="shared" si="9"/>
        <v>10.45988889436091</v>
      </c>
    </row>
    <row r="26" spans="1:31" x14ac:dyDescent="0.35">
      <c r="A26">
        <f t="shared" si="0"/>
        <v>23</v>
      </c>
      <c r="B26">
        <v>9.4464576710812267</v>
      </c>
      <c r="D26">
        <f t="shared" si="7"/>
        <v>23</v>
      </c>
      <c r="E26">
        <f t="shared" si="1"/>
        <v>-0.70771620698049631</v>
      </c>
      <c r="F26">
        <f t="shared" si="10"/>
        <v>-1.3306017788771565</v>
      </c>
      <c r="V26">
        <f t="shared" si="2"/>
        <v>23</v>
      </c>
      <c r="W26">
        <f t="shared" si="2"/>
        <v>-0.70771620698049631</v>
      </c>
      <c r="X26">
        <f t="shared" si="2"/>
        <v>-1.3306017788771565</v>
      </c>
      <c r="Y26">
        <f t="shared" si="3"/>
        <v>0.62288557189666016</v>
      </c>
      <c r="Z26">
        <f t="shared" si="4"/>
        <v>1.0257600244488081</v>
      </c>
      <c r="AA26">
        <f t="shared" si="5"/>
        <v>-1.3875671328039287</v>
      </c>
      <c r="AB26">
        <f t="shared" si="6"/>
        <v>2.6333382765972493</v>
      </c>
      <c r="AD26">
        <f t="shared" si="8"/>
        <v>23</v>
      </c>
      <c r="AE26">
        <f t="shared" si="9"/>
        <v>9.4464576710812267</v>
      </c>
    </row>
    <row r="27" spans="1:31" x14ac:dyDescent="0.35">
      <c r="A27">
        <f t="shared" si="0"/>
        <v>24</v>
      </c>
      <c r="B27">
        <v>11.181030434794321</v>
      </c>
      <c r="D27">
        <f t="shared" si="7"/>
        <v>24</v>
      </c>
      <c r="E27">
        <f t="shared" si="1"/>
        <v>1.0268565567325982</v>
      </c>
      <c r="F27">
        <f t="shared" si="10"/>
        <v>0.89837255182728426</v>
      </c>
      <c r="V27">
        <f t="shared" si="2"/>
        <v>24</v>
      </c>
      <c r="W27">
        <f t="shared" si="2"/>
        <v>1.0268565567325982</v>
      </c>
      <c r="X27">
        <f t="shared" si="2"/>
        <v>0.89837255182728426</v>
      </c>
      <c r="Y27">
        <f t="shared" si="3"/>
        <v>0.12848400490531398</v>
      </c>
      <c r="Z27">
        <f t="shared" si="4"/>
        <v>1.0257600244488081</v>
      </c>
      <c r="AA27">
        <f t="shared" si="5"/>
        <v>-1.8819686997952749</v>
      </c>
      <c r="AB27">
        <f t="shared" si="6"/>
        <v>2.1389367096059031</v>
      </c>
      <c r="AD27">
        <f t="shared" si="8"/>
        <v>24</v>
      </c>
      <c r="AE27">
        <f t="shared" si="9"/>
        <v>11.181030434794321</v>
      </c>
    </row>
    <row r="28" spans="1:31" x14ac:dyDescent="0.35">
      <c r="A28">
        <f t="shared" si="0"/>
        <v>25</v>
      </c>
      <c r="B28">
        <v>7.5853602163456753</v>
      </c>
      <c r="D28">
        <f t="shared" si="7"/>
        <v>25</v>
      </c>
      <c r="E28">
        <f t="shared" si="1"/>
        <v>-2.5688136617160477</v>
      </c>
      <c r="F28">
        <f t="shared" si="10"/>
        <v>-2.9258143701678367</v>
      </c>
      <c r="V28">
        <f t="shared" si="2"/>
        <v>25</v>
      </c>
      <c r="W28">
        <f t="shared" si="2"/>
        <v>-2.5688136617160477</v>
      </c>
      <c r="X28">
        <f t="shared" si="2"/>
        <v>-2.9258143701678367</v>
      </c>
      <c r="Y28">
        <f t="shared" si="3"/>
        <v>0.357000708451789</v>
      </c>
      <c r="Z28">
        <f t="shared" si="4"/>
        <v>1.0257600244488081</v>
      </c>
      <c r="AA28">
        <f t="shared" si="5"/>
        <v>-1.6534519962487999</v>
      </c>
      <c r="AB28">
        <f t="shared" si="6"/>
        <v>2.3674534131523779</v>
      </c>
      <c r="AD28">
        <f t="shared" si="8"/>
        <v>25</v>
      </c>
      <c r="AE28">
        <f t="shared" si="9"/>
        <v>7.5853602163456753</v>
      </c>
    </row>
    <row r="29" spans="1:31" x14ac:dyDescent="0.35">
      <c r="A29">
        <f t="shared" si="0"/>
        <v>26</v>
      </c>
      <c r="B29">
        <v>10.978531861411668</v>
      </c>
      <c r="D29">
        <f t="shared" si="7"/>
        <v>26</v>
      </c>
      <c r="E29">
        <f t="shared" si="1"/>
        <v>0.82435798334994459</v>
      </c>
      <c r="F29">
        <f t="shared" si="10"/>
        <v>1.3861162415407524</v>
      </c>
      <c r="V29">
        <f t="shared" si="2"/>
        <v>26</v>
      </c>
      <c r="W29">
        <f t="shared" si="2"/>
        <v>0.82435798334994459</v>
      </c>
      <c r="X29">
        <f t="shared" si="2"/>
        <v>1.3861162415407524</v>
      </c>
      <c r="Y29">
        <f t="shared" si="3"/>
        <v>-0.56175825819080782</v>
      </c>
      <c r="Z29">
        <f t="shared" si="4"/>
        <v>1.0257600244488081</v>
      </c>
      <c r="AA29">
        <f t="shared" si="5"/>
        <v>-2.5722109628913969</v>
      </c>
      <c r="AB29">
        <f t="shared" si="6"/>
        <v>1.4486944465097811</v>
      </c>
      <c r="AD29">
        <f t="shared" si="8"/>
        <v>26</v>
      </c>
      <c r="AE29">
        <f t="shared" si="9"/>
        <v>10.978531861411668</v>
      </c>
    </row>
    <row r="30" spans="1:31" x14ac:dyDescent="0.35">
      <c r="A30">
        <f t="shared" si="0"/>
        <v>27</v>
      </c>
      <c r="B30">
        <v>10.550225208625736</v>
      </c>
      <c r="D30">
        <f t="shared" si="7"/>
        <v>27</v>
      </c>
      <c r="E30">
        <f t="shared" si="1"/>
        <v>0.39605133056401343</v>
      </c>
      <c r="F30">
        <f t="shared" si="10"/>
        <v>0.38356387437483241</v>
      </c>
      <c r="V30">
        <f t="shared" si="2"/>
        <v>27</v>
      </c>
      <c r="W30">
        <f t="shared" si="2"/>
        <v>0.39605133056401343</v>
      </c>
      <c r="X30">
        <f t="shared" si="2"/>
        <v>0.38356387437483241</v>
      </c>
      <c r="Y30">
        <f t="shared" si="3"/>
        <v>1.2487456189181012E-2</v>
      </c>
      <c r="Z30">
        <f t="shared" si="4"/>
        <v>1.0257600244488081</v>
      </c>
      <c r="AA30">
        <f t="shared" si="5"/>
        <v>-1.9979652485114079</v>
      </c>
      <c r="AB30">
        <f t="shared" si="6"/>
        <v>2.0229401608897701</v>
      </c>
      <c r="AD30">
        <f t="shared" si="8"/>
        <v>27</v>
      </c>
      <c r="AE30">
        <f t="shared" si="9"/>
        <v>10.550225208625736</v>
      </c>
    </row>
    <row r="31" spans="1:31" x14ac:dyDescent="0.35">
      <c r="A31">
        <f t="shared" si="0"/>
        <v>28</v>
      </c>
      <c r="B31">
        <v>11.227461431044995</v>
      </c>
      <c r="D31">
        <f t="shared" si="7"/>
        <v>28</v>
      </c>
      <c r="E31">
        <f t="shared" si="1"/>
        <v>1.0732875529832722</v>
      </c>
      <c r="F31">
        <f t="shared" si="10"/>
        <v>1.0129017405092184</v>
      </c>
      <c r="V31">
        <f t="shared" si="2"/>
        <v>28</v>
      </c>
      <c r="W31">
        <f t="shared" si="2"/>
        <v>1.0732875529832722</v>
      </c>
      <c r="X31">
        <f t="shared" si="2"/>
        <v>1.0129017405092184</v>
      </c>
      <c r="Y31">
        <f t="shared" si="3"/>
        <v>6.0385812474053724E-2</v>
      </c>
      <c r="Z31">
        <f t="shared" si="4"/>
        <v>1.0257600244488081</v>
      </c>
      <c r="AA31">
        <f t="shared" si="5"/>
        <v>-1.9500668922265352</v>
      </c>
      <c r="AB31">
        <f t="shared" si="6"/>
        <v>2.0708385171746428</v>
      </c>
      <c r="AD31">
        <f t="shared" si="8"/>
        <v>28</v>
      </c>
      <c r="AE31">
        <f t="shared" si="9"/>
        <v>11.227461431044995</v>
      </c>
    </row>
    <row r="32" spans="1:31" x14ac:dyDescent="0.35">
      <c r="A32">
        <f t="shared" si="0"/>
        <v>29</v>
      </c>
      <c r="B32">
        <v>9.0761713255316874</v>
      </c>
      <c r="D32">
        <f t="shared" si="7"/>
        <v>29</v>
      </c>
      <c r="E32">
        <f t="shared" si="1"/>
        <v>-1.0780025525300356</v>
      </c>
      <c r="F32">
        <f t="shared" si="10"/>
        <v>-1.4362113120968769</v>
      </c>
      <c r="V32">
        <f t="shared" si="2"/>
        <v>29</v>
      </c>
      <c r="W32">
        <f t="shared" si="2"/>
        <v>-1.0780025525300356</v>
      </c>
      <c r="X32">
        <f t="shared" si="2"/>
        <v>-1.4362113120968769</v>
      </c>
      <c r="Y32">
        <f t="shared" si="3"/>
        <v>0.35820875956684128</v>
      </c>
      <c r="Z32">
        <f t="shared" si="4"/>
        <v>1.0257600244488081</v>
      </c>
      <c r="AA32">
        <f t="shared" si="5"/>
        <v>-1.6522439451337476</v>
      </c>
      <c r="AB32">
        <f t="shared" si="6"/>
        <v>2.3686614642674302</v>
      </c>
      <c r="AD32">
        <f t="shared" si="8"/>
        <v>29</v>
      </c>
      <c r="AE32">
        <f t="shared" si="9"/>
        <v>9.0761713255316874</v>
      </c>
    </row>
    <row r="33" spans="1:31" x14ac:dyDescent="0.35">
      <c r="A33">
        <f t="shared" si="0"/>
        <v>30</v>
      </c>
      <c r="B33">
        <v>9.9094956509085375</v>
      </c>
      <c r="D33">
        <f t="shared" si="7"/>
        <v>30</v>
      </c>
      <c r="E33">
        <f t="shared" si="1"/>
        <v>-0.24467822715318555</v>
      </c>
      <c r="F33">
        <f t="shared" si="10"/>
        <v>-8.5109915004888959E-2</v>
      </c>
      <c r="V33">
        <f t="shared" si="2"/>
        <v>30</v>
      </c>
      <c r="W33">
        <f t="shared" si="2"/>
        <v>-0.24467822715318555</v>
      </c>
      <c r="X33">
        <f t="shared" si="2"/>
        <v>-8.5109915004888959E-2</v>
      </c>
      <c r="Y33">
        <f t="shared" si="3"/>
        <v>-0.15956831214829659</v>
      </c>
      <c r="Z33">
        <f t="shared" si="4"/>
        <v>1.0257600244488081</v>
      </c>
      <c r="AA33">
        <f t="shared" si="5"/>
        <v>-2.1700210168488856</v>
      </c>
      <c r="AB33">
        <f t="shared" si="6"/>
        <v>1.8508843925522922</v>
      </c>
      <c r="AD33">
        <f t="shared" si="8"/>
        <v>30</v>
      </c>
      <c r="AE33">
        <f t="shared" si="9"/>
        <v>9.9094956509085375</v>
      </c>
    </row>
    <row r="34" spans="1:31" x14ac:dyDescent="0.35">
      <c r="A34">
        <f t="shared" si="0"/>
        <v>31</v>
      </c>
      <c r="B34">
        <v>11.683635570981139</v>
      </c>
      <c r="D34">
        <f t="shared" si="7"/>
        <v>31</v>
      </c>
      <c r="E34">
        <f t="shared" si="1"/>
        <v>1.5294616929194156</v>
      </c>
      <c r="F34">
        <f t="shared" si="10"/>
        <v>1.6329987139643032</v>
      </c>
      <c r="V34">
        <f t="shared" si="2"/>
        <v>31</v>
      </c>
      <c r="W34">
        <f t="shared" si="2"/>
        <v>1.5294616929194156</v>
      </c>
      <c r="X34">
        <f t="shared" si="2"/>
        <v>1.6329987139643032</v>
      </c>
      <c r="Y34">
        <f t="shared" si="3"/>
        <v>-0.1035370210448876</v>
      </c>
      <c r="Z34">
        <f t="shared" si="4"/>
        <v>1.0257600244488081</v>
      </c>
      <c r="AA34">
        <f t="shared" si="5"/>
        <v>-2.1139897257454763</v>
      </c>
      <c r="AB34">
        <f t="shared" si="6"/>
        <v>1.9069156836557013</v>
      </c>
      <c r="AD34">
        <f t="shared" si="8"/>
        <v>31</v>
      </c>
      <c r="AE34">
        <f t="shared" si="9"/>
        <v>11.683635570981139</v>
      </c>
    </row>
    <row r="35" spans="1:31" x14ac:dyDescent="0.35">
      <c r="A35">
        <f t="shared" si="0"/>
        <v>32</v>
      </c>
      <c r="B35">
        <v>9.3891181090456559</v>
      </c>
      <c r="D35">
        <f t="shared" si="7"/>
        <v>32</v>
      </c>
      <c r="E35">
        <f t="shared" si="1"/>
        <v>-0.76505576901606709</v>
      </c>
      <c r="F35">
        <f t="shared" si="10"/>
        <v>-1.1168255063095582</v>
      </c>
      <c r="V35">
        <f t="shared" si="2"/>
        <v>32</v>
      </c>
      <c r="W35">
        <f t="shared" si="2"/>
        <v>-0.76505576901606709</v>
      </c>
      <c r="X35">
        <f t="shared" si="2"/>
        <v>-1.1168255063095582</v>
      </c>
      <c r="Y35">
        <f t="shared" si="3"/>
        <v>0.35176973729349115</v>
      </c>
      <c r="Z35">
        <f t="shared" si="4"/>
        <v>1.0257600244488081</v>
      </c>
      <c r="AA35">
        <f t="shared" si="5"/>
        <v>-1.6586829674070978</v>
      </c>
      <c r="AB35">
        <f t="shared" si="6"/>
        <v>2.36222244199408</v>
      </c>
      <c r="AD35">
        <f t="shared" si="8"/>
        <v>32</v>
      </c>
      <c r="AE35">
        <f t="shared" si="9"/>
        <v>9.3891181090456559</v>
      </c>
    </row>
    <row r="36" spans="1:31" x14ac:dyDescent="0.35">
      <c r="A36">
        <f t="shared" si="0"/>
        <v>33</v>
      </c>
      <c r="B36">
        <v>11.280967352963561</v>
      </c>
      <c r="D36">
        <f t="shared" si="7"/>
        <v>33</v>
      </c>
      <c r="E36">
        <f t="shared" si="1"/>
        <v>1.126793474901838</v>
      </c>
      <c r="F36">
        <f t="shared" si="10"/>
        <v>1.1785721214182163</v>
      </c>
      <c r="V36">
        <f t="shared" si="2"/>
        <v>33</v>
      </c>
      <c r="W36">
        <f t="shared" si="2"/>
        <v>1.126793474901838</v>
      </c>
      <c r="X36">
        <f t="shared" si="2"/>
        <v>1.1785721214182163</v>
      </c>
      <c r="Y36">
        <f t="shared" si="3"/>
        <v>-5.1778646516378313E-2</v>
      </c>
      <c r="Z36">
        <f t="shared" si="4"/>
        <v>1.0257600244488081</v>
      </c>
      <c r="AA36">
        <f t="shared" si="5"/>
        <v>-2.0622313512169672</v>
      </c>
      <c r="AB36">
        <f t="shared" si="6"/>
        <v>1.9586740581842106</v>
      </c>
      <c r="AD36">
        <f t="shared" si="8"/>
        <v>33</v>
      </c>
      <c r="AE36">
        <f t="shared" si="9"/>
        <v>11.280967352963561</v>
      </c>
    </row>
    <row r="37" spans="1:31" x14ac:dyDescent="0.35">
      <c r="A37">
        <f t="shared" si="0"/>
        <v>34</v>
      </c>
      <c r="B37">
        <v>9.0777000543373685</v>
      </c>
      <c r="D37">
        <f t="shared" si="7"/>
        <v>34</v>
      </c>
      <c r="E37">
        <f t="shared" si="1"/>
        <v>-1.0764738237243545</v>
      </c>
      <c r="F37">
        <f t="shared" si="10"/>
        <v>-1.3894886292882438</v>
      </c>
      <c r="V37">
        <f t="shared" si="2"/>
        <v>34</v>
      </c>
      <c r="W37">
        <f t="shared" si="2"/>
        <v>-1.0764738237243545</v>
      </c>
      <c r="X37">
        <f t="shared" si="2"/>
        <v>-1.3894886292882438</v>
      </c>
      <c r="Y37">
        <f t="shared" si="3"/>
        <v>0.31301480556388928</v>
      </c>
      <c r="Z37">
        <f t="shared" si="4"/>
        <v>1.0257600244488081</v>
      </c>
      <c r="AA37">
        <f t="shared" si="5"/>
        <v>-1.6974378991366996</v>
      </c>
      <c r="AB37">
        <f t="shared" si="6"/>
        <v>2.3234675102644782</v>
      </c>
      <c r="AD37">
        <f t="shared" si="8"/>
        <v>34</v>
      </c>
      <c r="AE37">
        <f t="shared" si="9"/>
        <v>9.0777000543373685</v>
      </c>
    </row>
    <row r="38" spans="1:31" x14ac:dyDescent="0.35">
      <c r="A38">
        <f t="shared" si="0"/>
        <v>35</v>
      </c>
      <c r="B38">
        <v>9.4218520797101899</v>
      </c>
      <c r="D38">
        <f t="shared" si="7"/>
        <v>35</v>
      </c>
      <c r="E38">
        <f t="shared" si="1"/>
        <v>-0.7323217983515331</v>
      </c>
      <c r="F38">
        <f t="shared" si="10"/>
        <v>-0.55179298198221194</v>
      </c>
      <c r="V38">
        <f t="shared" si="2"/>
        <v>35</v>
      </c>
      <c r="W38">
        <f t="shared" si="2"/>
        <v>-0.7323217983515331</v>
      </c>
      <c r="X38">
        <f t="shared" si="2"/>
        <v>-0.55179298198221194</v>
      </c>
      <c r="Y38">
        <f t="shared" si="3"/>
        <v>-0.18052881636932117</v>
      </c>
      <c r="Z38">
        <f t="shared" si="4"/>
        <v>1.0257600244488081</v>
      </c>
      <c r="AA38">
        <f t="shared" si="5"/>
        <v>-2.1909815210699102</v>
      </c>
      <c r="AB38">
        <f t="shared" si="6"/>
        <v>1.8299238883312676</v>
      </c>
      <c r="AD38">
        <f t="shared" si="8"/>
        <v>35</v>
      </c>
      <c r="AE38">
        <f t="shared" si="9"/>
        <v>9.4218520797101899</v>
      </c>
    </row>
    <row r="39" spans="1:31" x14ac:dyDescent="0.35">
      <c r="A39">
        <f t="shared" si="0"/>
        <v>36</v>
      </c>
      <c r="B39">
        <v>10.768670766726222</v>
      </c>
      <c r="D39">
        <f t="shared" si="7"/>
        <v>36</v>
      </c>
      <c r="E39">
        <f t="shared" si="1"/>
        <v>0.61449688866449925</v>
      </c>
      <c r="F39">
        <f t="shared" si="10"/>
        <v>0.86571280612379153</v>
      </c>
      <c r="V39">
        <f t="shared" si="2"/>
        <v>36</v>
      </c>
      <c r="W39">
        <f t="shared" si="2"/>
        <v>0.61449688866449925</v>
      </c>
      <c r="X39">
        <f t="shared" si="2"/>
        <v>0.86571280612379153</v>
      </c>
      <c r="Y39">
        <f t="shared" si="3"/>
        <v>-0.25121591745929228</v>
      </c>
      <c r="Z39">
        <f t="shared" si="4"/>
        <v>1.0257600244488081</v>
      </c>
      <c r="AA39">
        <f t="shared" si="5"/>
        <v>-2.2616686221598812</v>
      </c>
      <c r="AB39">
        <f t="shared" si="6"/>
        <v>1.7592367872412966</v>
      </c>
      <c r="AD39">
        <f t="shared" si="8"/>
        <v>36</v>
      </c>
      <c r="AE39">
        <f t="shared" si="9"/>
        <v>10.768670766726222</v>
      </c>
    </row>
    <row r="40" spans="1:31" x14ac:dyDescent="0.35">
      <c r="A40">
        <f t="shared" si="0"/>
        <v>37</v>
      </c>
      <c r="B40">
        <v>10.044686426220611</v>
      </c>
      <c r="D40">
        <f t="shared" si="7"/>
        <v>37</v>
      </c>
      <c r="E40">
        <f t="shared" si="1"/>
        <v>-0.10948745184111175</v>
      </c>
      <c r="F40">
        <f t="shared" si="10"/>
        <v>-0.14132946513986439</v>
      </c>
      <c r="V40">
        <f t="shared" si="2"/>
        <v>37</v>
      </c>
      <c r="W40">
        <f t="shared" si="2"/>
        <v>-0.10948745184111175</v>
      </c>
      <c r="X40">
        <f t="shared" si="2"/>
        <v>-0.14132946513986439</v>
      </c>
      <c r="Y40">
        <f t="shared" si="3"/>
        <v>3.1842013298752636E-2</v>
      </c>
      <c r="Z40">
        <f t="shared" si="4"/>
        <v>1.0257600244488081</v>
      </c>
      <c r="AA40">
        <f t="shared" si="5"/>
        <v>-1.9786106914018362</v>
      </c>
      <c r="AB40">
        <f t="shared" si="6"/>
        <v>2.0422947179993414</v>
      </c>
      <c r="AD40">
        <f t="shared" si="8"/>
        <v>37</v>
      </c>
      <c r="AE40">
        <f t="shared" si="9"/>
        <v>10.044686426220611</v>
      </c>
    </row>
    <row r="41" spans="1:31" x14ac:dyDescent="0.35">
      <c r="A41">
        <f t="shared" si="0"/>
        <v>38</v>
      </c>
      <c r="B41">
        <v>9.5026475408720934</v>
      </c>
      <c r="D41">
        <f t="shared" si="7"/>
        <v>38</v>
      </c>
      <c r="E41">
        <f t="shared" si="1"/>
        <v>-0.6515263371896296</v>
      </c>
      <c r="F41">
        <f t="shared" si="10"/>
        <v>-0.63357826975519893</v>
      </c>
      <c r="V41">
        <f t="shared" si="2"/>
        <v>38</v>
      </c>
      <c r="W41">
        <f t="shared" si="2"/>
        <v>-0.6515263371896296</v>
      </c>
      <c r="X41">
        <f t="shared" si="2"/>
        <v>-0.63357826975519893</v>
      </c>
      <c r="Y41">
        <f t="shared" si="3"/>
        <v>-1.794806743443067E-2</v>
      </c>
      <c r="Z41">
        <f t="shared" si="4"/>
        <v>1.0257600244488081</v>
      </c>
      <c r="AA41">
        <f t="shared" si="5"/>
        <v>-2.0284007721350195</v>
      </c>
      <c r="AB41">
        <f t="shared" si="6"/>
        <v>1.9925046372661583</v>
      </c>
      <c r="AD41">
        <f t="shared" si="8"/>
        <v>38</v>
      </c>
      <c r="AE41">
        <f t="shared" si="9"/>
        <v>9.5026475408720934</v>
      </c>
    </row>
    <row r="42" spans="1:31" x14ac:dyDescent="0.35">
      <c r="A42">
        <f t="shared" si="0"/>
        <v>39</v>
      </c>
      <c r="B42">
        <v>12.016635145209889</v>
      </c>
      <c r="D42">
        <f t="shared" si="7"/>
        <v>39</v>
      </c>
      <c r="E42">
        <f t="shared" si="1"/>
        <v>1.8624612671481664</v>
      </c>
      <c r="F42">
        <f t="shared" si="10"/>
        <v>2.0493215946835117</v>
      </c>
      <c r="V42">
        <f t="shared" si="2"/>
        <v>39</v>
      </c>
      <c r="W42">
        <f t="shared" si="2"/>
        <v>1.8624612671481664</v>
      </c>
      <c r="X42">
        <f t="shared" si="2"/>
        <v>2.0493215946835117</v>
      </c>
      <c r="Y42">
        <f t="shared" si="3"/>
        <v>-0.18686032753534532</v>
      </c>
      <c r="Z42">
        <f t="shared" si="4"/>
        <v>1.0257600244488081</v>
      </c>
      <c r="AA42">
        <f t="shared" si="5"/>
        <v>-2.1973130322359342</v>
      </c>
      <c r="AB42">
        <f t="shared" si="6"/>
        <v>1.8235923771652436</v>
      </c>
      <c r="AD42">
        <f t="shared" si="8"/>
        <v>39</v>
      </c>
      <c r="AE42">
        <f t="shared" si="9"/>
        <v>12.016635145209889</v>
      </c>
    </row>
    <row r="43" spans="1:31" x14ac:dyDescent="0.35">
      <c r="A43">
        <f t="shared" si="0"/>
        <v>40</v>
      </c>
      <c r="B43">
        <v>9.6075824244635548</v>
      </c>
      <c r="D43">
        <f t="shared" si="7"/>
        <v>40</v>
      </c>
      <c r="E43">
        <f t="shared" si="1"/>
        <v>-0.54659145359816819</v>
      </c>
      <c r="F43">
        <f t="shared" si="10"/>
        <v>-0.98310739129294045</v>
      </c>
      <c r="V43">
        <f t="shared" si="2"/>
        <v>40</v>
      </c>
      <c r="W43">
        <f t="shared" si="2"/>
        <v>-0.54659145359816819</v>
      </c>
      <c r="X43">
        <f t="shared" si="2"/>
        <v>-0.98310739129294045</v>
      </c>
      <c r="Y43">
        <f t="shared" si="3"/>
        <v>0.43651593769477226</v>
      </c>
      <c r="Z43">
        <f t="shared" si="4"/>
        <v>1.0257600244488081</v>
      </c>
      <c r="AA43">
        <f t="shared" si="5"/>
        <v>-1.5739367670058166</v>
      </c>
      <c r="AB43">
        <f t="shared" si="6"/>
        <v>2.4469686423953609</v>
      </c>
      <c r="AD43">
        <f t="shared" si="8"/>
        <v>40</v>
      </c>
      <c r="AE43">
        <f t="shared" si="9"/>
        <v>9.6075824244635548</v>
      </c>
    </row>
    <row r="44" spans="1:31" x14ac:dyDescent="0.35">
      <c r="A44">
        <f t="shared" si="0"/>
        <v>41</v>
      </c>
      <c r="B44">
        <v>10.47879870661002</v>
      </c>
      <c r="D44">
        <f t="shared" si="7"/>
        <v>41</v>
      </c>
      <c r="E44">
        <f t="shared" si="1"/>
        <v>0.32462482854829666</v>
      </c>
      <c r="F44">
        <f t="shared" si="10"/>
        <v>0.30033335143501616</v>
      </c>
      <c r="V44">
        <f t="shared" si="2"/>
        <v>41</v>
      </c>
      <c r="W44">
        <f t="shared" si="2"/>
        <v>0.32462482854829666</v>
      </c>
      <c r="X44">
        <f t="shared" si="2"/>
        <v>0.30033335143501616</v>
      </c>
      <c r="Y44">
        <f t="shared" si="3"/>
        <v>2.4291477113280502E-2</v>
      </c>
      <c r="Z44">
        <f t="shared" si="4"/>
        <v>1.0257600244488081</v>
      </c>
      <c r="AA44">
        <f t="shared" si="5"/>
        <v>-1.9861612275873084</v>
      </c>
      <c r="AB44">
        <f t="shared" si="6"/>
        <v>2.0347441818138696</v>
      </c>
      <c r="AD44">
        <f t="shared" si="8"/>
        <v>41</v>
      </c>
      <c r="AE44">
        <f t="shared" si="9"/>
        <v>10.47879870661002</v>
      </c>
    </row>
    <row r="45" spans="1:31" x14ac:dyDescent="0.35">
      <c r="A45">
        <f t="shared" si="0"/>
        <v>42</v>
      </c>
      <c r="B45">
        <v>10.131145996118137</v>
      </c>
      <c r="D45">
        <f t="shared" si="7"/>
        <v>42</v>
      </c>
      <c r="E45">
        <f t="shared" si="1"/>
        <v>-2.3027881943585626E-2</v>
      </c>
      <c r="F45">
        <f t="shared" si="10"/>
        <v>-0.16322865578406795</v>
      </c>
      <c r="V45">
        <f t="shared" si="2"/>
        <v>42</v>
      </c>
      <c r="W45">
        <f t="shared" si="2"/>
        <v>-2.3027881943585626E-2</v>
      </c>
      <c r="X45">
        <f t="shared" si="2"/>
        <v>-0.16322865578406795</v>
      </c>
      <c r="Y45">
        <f t="shared" si="3"/>
        <v>0.14020077384048232</v>
      </c>
      <c r="Z45">
        <f t="shared" si="4"/>
        <v>1.0257600244488081</v>
      </c>
      <c r="AA45">
        <f t="shared" si="5"/>
        <v>-1.8702519308601067</v>
      </c>
      <c r="AB45">
        <f t="shared" si="6"/>
        <v>2.1506534785410714</v>
      </c>
      <c r="AD45">
        <f t="shared" si="8"/>
        <v>42</v>
      </c>
      <c r="AE45">
        <f t="shared" si="9"/>
        <v>10.131145996118137</v>
      </c>
    </row>
    <row r="46" spans="1:31" x14ac:dyDescent="0.35">
      <c r="A46">
        <f t="shared" si="0"/>
        <v>43</v>
      </c>
      <c r="B46">
        <v>9.3102529930939451</v>
      </c>
      <c r="D46">
        <f t="shared" si="7"/>
        <v>43</v>
      </c>
      <c r="E46">
        <f t="shared" si="1"/>
        <v>-0.84392088496777795</v>
      </c>
      <c r="F46">
        <f t="shared" si="10"/>
        <v>-0.87821526231190283</v>
      </c>
      <c r="V46">
        <f t="shared" si="2"/>
        <v>43</v>
      </c>
      <c r="W46">
        <f t="shared" si="2"/>
        <v>-0.84392088496777795</v>
      </c>
      <c r="X46">
        <f t="shared" si="2"/>
        <v>-0.87821526231190283</v>
      </c>
      <c r="Y46">
        <f t="shared" si="3"/>
        <v>3.4294377344124882E-2</v>
      </c>
      <c r="Z46">
        <f t="shared" si="4"/>
        <v>1.0257600244488081</v>
      </c>
      <c r="AA46">
        <f t="shared" si="5"/>
        <v>-1.976158327356464</v>
      </c>
      <c r="AB46">
        <f t="shared" si="6"/>
        <v>2.0447470820447138</v>
      </c>
      <c r="AD46">
        <f t="shared" si="8"/>
        <v>43</v>
      </c>
      <c r="AE46">
        <f t="shared" si="9"/>
        <v>9.3102529930939451</v>
      </c>
    </row>
    <row r="47" spans="1:31" x14ac:dyDescent="0.35">
      <c r="A47">
        <f t="shared" si="0"/>
        <v>44</v>
      </c>
      <c r="B47">
        <v>9.9532374569799149</v>
      </c>
      <c r="D47">
        <f t="shared" si="7"/>
        <v>44</v>
      </c>
      <c r="E47">
        <f t="shared" si="1"/>
        <v>-0.20093642108180809</v>
      </c>
      <c r="F47">
        <f t="shared" si="10"/>
        <v>-1.4996483634898E-3</v>
      </c>
      <c r="V47">
        <f t="shared" si="2"/>
        <v>44</v>
      </c>
      <c r="W47">
        <f t="shared" si="2"/>
        <v>-0.20093642108180809</v>
      </c>
      <c r="X47">
        <f t="shared" si="2"/>
        <v>-1.4996483634898E-3</v>
      </c>
      <c r="Y47">
        <f t="shared" si="3"/>
        <v>-0.19943677271831828</v>
      </c>
      <c r="Z47">
        <f t="shared" si="4"/>
        <v>1.0257600244488081</v>
      </c>
      <c r="AA47">
        <f t="shared" si="5"/>
        <v>-2.2098894774189071</v>
      </c>
      <c r="AB47">
        <f t="shared" si="6"/>
        <v>1.8110159319822707</v>
      </c>
      <c r="AD47">
        <f t="shared" si="8"/>
        <v>44</v>
      </c>
      <c r="AE47">
        <f t="shared" si="9"/>
        <v>9.9532374569799149</v>
      </c>
    </row>
    <row r="48" spans="1:31" x14ac:dyDescent="0.35">
      <c r="A48">
        <f t="shared" si="0"/>
        <v>45</v>
      </c>
      <c r="B48">
        <v>9.9320829740295604</v>
      </c>
      <c r="D48">
        <f t="shared" si="7"/>
        <v>45</v>
      </c>
      <c r="E48">
        <f t="shared" si="1"/>
        <v>-0.22209090403216258</v>
      </c>
      <c r="F48">
        <f t="shared" si="10"/>
        <v>-6.9990781300670546E-2</v>
      </c>
      <c r="V48">
        <f t="shared" si="2"/>
        <v>45</v>
      </c>
      <c r="W48">
        <f t="shared" si="2"/>
        <v>-0.22209090403216258</v>
      </c>
      <c r="X48">
        <f t="shared" si="2"/>
        <v>-6.9990781300670546E-2</v>
      </c>
      <c r="Y48">
        <f t="shared" si="3"/>
        <v>-0.15210012273149204</v>
      </c>
      <c r="Z48">
        <f t="shared" si="4"/>
        <v>1.0257600244488081</v>
      </c>
      <c r="AA48">
        <f t="shared" si="5"/>
        <v>-2.1625528274320809</v>
      </c>
      <c r="AB48">
        <f t="shared" si="6"/>
        <v>1.8583525819690969</v>
      </c>
      <c r="AD48">
        <f t="shared" si="8"/>
        <v>45</v>
      </c>
      <c r="AE48">
        <f t="shared" si="9"/>
        <v>9.9320829740295604</v>
      </c>
    </row>
    <row r="49" spans="1:31" x14ac:dyDescent="0.35">
      <c r="A49">
        <f t="shared" si="0"/>
        <v>46</v>
      </c>
      <c r="B49">
        <v>11.635101979488615</v>
      </c>
      <c r="D49">
        <f t="shared" si="7"/>
        <v>46</v>
      </c>
      <c r="E49">
        <f t="shared" si="1"/>
        <v>1.4809281014268922</v>
      </c>
      <c r="F49">
        <f t="shared" si="10"/>
        <v>1.6182643973252402</v>
      </c>
      <c r="V49">
        <f t="shared" si="2"/>
        <v>46</v>
      </c>
      <c r="W49">
        <f t="shared" si="2"/>
        <v>1.4809281014268922</v>
      </c>
      <c r="X49">
        <f t="shared" si="2"/>
        <v>1.6182643973252402</v>
      </c>
      <c r="Y49">
        <f t="shared" si="3"/>
        <v>-0.13733629589834795</v>
      </c>
      <c r="Z49">
        <f t="shared" si="4"/>
        <v>1.0257600244488081</v>
      </c>
      <c r="AA49">
        <f t="shared" si="5"/>
        <v>-2.1477890005989368</v>
      </c>
      <c r="AB49">
        <f t="shared" si="6"/>
        <v>1.873116408802241</v>
      </c>
      <c r="AD49">
        <f t="shared" si="8"/>
        <v>46</v>
      </c>
      <c r="AE49">
        <f t="shared" si="9"/>
        <v>11.635101979488615</v>
      </c>
    </row>
    <row r="50" spans="1:31" x14ac:dyDescent="0.35">
      <c r="A50">
        <f t="shared" si="0"/>
        <v>47</v>
      </c>
      <c r="B50">
        <v>10.428242822398191</v>
      </c>
      <c r="D50">
        <f t="shared" si="7"/>
        <v>47</v>
      </c>
      <c r="E50">
        <f t="shared" si="1"/>
        <v>0.27406894433646833</v>
      </c>
      <c r="F50">
        <f t="shared" si="10"/>
        <v>-7.4310703953624629E-2</v>
      </c>
      <c r="V50">
        <f t="shared" si="2"/>
        <v>47</v>
      </c>
      <c r="W50">
        <f t="shared" si="2"/>
        <v>0.27406894433646833</v>
      </c>
      <c r="X50">
        <f t="shared" si="2"/>
        <v>-7.4310703953624629E-2</v>
      </c>
      <c r="Y50">
        <f t="shared" si="3"/>
        <v>0.34837964829009294</v>
      </c>
      <c r="Z50">
        <f t="shared" si="4"/>
        <v>1.0257600244488081</v>
      </c>
      <c r="AA50">
        <f t="shared" si="5"/>
        <v>-1.662073056410496</v>
      </c>
      <c r="AB50">
        <f t="shared" si="6"/>
        <v>2.3588323529906816</v>
      </c>
      <c r="AD50">
        <f t="shared" si="8"/>
        <v>47</v>
      </c>
      <c r="AE50">
        <f t="shared" si="9"/>
        <v>10.428242822398191</v>
      </c>
    </row>
    <row r="51" spans="1:31" x14ac:dyDescent="0.35">
      <c r="A51">
        <f t="shared" si="0"/>
        <v>48</v>
      </c>
      <c r="B51">
        <v>9.6942306857497602</v>
      </c>
      <c r="D51">
        <f t="shared" si="7"/>
        <v>48</v>
      </c>
      <c r="E51">
        <f t="shared" si="1"/>
        <v>-0.45994319231196279</v>
      </c>
      <c r="F51">
        <f t="shared" si="10"/>
        <v>-0.68070080826744617</v>
      </c>
      <c r="V51">
        <f t="shared" si="2"/>
        <v>48</v>
      </c>
      <c r="W51">
        <f t="shared" si="2"/>
        <v>-0.45994319231196279</v>
      </c>
      <c r="X51">
        <f t="shared" si="2"/>
        <v>-0.68070080826744617</v>
      </c>
      <c r="Y51">
        <f t="shared" si="3"/>
        <v>0.22075761595548338</v>
      </c>
      <c r="Z51">
        <f t="shared" si="4"/>
        <v>1.0257600244488081</v>
      </c>
      <c r="AA51">
        <f t="shared" si="5"/>
        <v>-1.7896950887451055</v>
      </c>
      <c r="AB51">
        <f t="shared" si="6"/>
        <v>2.2312103206560723</v>
      </c>
      <c r="AD51">
        <f t="shared" si="8"/>
        <v>48</v>
      </c>
      <c r="AE51">
        <f t="shared" si="9"/>
        <v>9.6942306857497602</v>
      </c>
    </row>
    <row r="52" spans="1:31" x14ac:dyDescent="0.35">
      <c r="A52">
        <f t="shared" si="0"/>
        <v>49</v>
      </c>
      <c r="B52">
        <v>10.169036752376758</v>
      </c>
      <c r="D52">
        <f t="shared" si="7"/>
        <v>49</v>
      </c>
      <c r="E52">
        <f t="shared" si="1"/>
        <v>1.4862874315035413E-2</v>
      </c>
      <c r="F52">
        <f t="shared" si="10"/>
        <v>1.8261846270063636E-2</v>
      </c>
      <c r="V52">
        <f t="shared" si="2"/>
        <v>49</v>
      </c>
      <c r="W52">
        <f t="shared" si="2"/>
        <v>1.4862874315035413E-2</v>
      </c>
      <c r="X52">
        <f t="shared" si="2"/>
        <v>1.8261846270063636E-2</v>
      </c>
      <c r="Y52">
        <f t="shared" si="3"/>
        <v>-3.3989719550282238E-3</v>
      </c>
      <c r="Z52">
        <f t="shared" si="4"/>
        <v>1.0257600244488081</v>
      </c>
      <c r="AA52">
        <f t="shared" si="5"/>
        <v>-2.0138516766556172</v>
      </c>
      <c r="AB52">
        <f t="shared" si="6"/>
        <v>2.0070537327455606</v>
      </c>
      <c r="AD52">
        <f t="shared" si="8"/>
        <v>49</v>
      </c>
      <c r="AE52">
        <f t="shared" si="9"/>
        <v>10.169036752376758</v>
      </c>
    </row>
    <row r="53" spans="1:31" x14ac:dyDescent="0.35">
      <c r="A53">
        <f t="shared" si="0"/>
        <v>50</v>
      </c>
      <c r="B53">
        <v>10.486655712590014</v>
      </c>
      <c r="D53">
        <f t="shared" si="7"/>
        <v>50</v>
      </c>
      <c r="E53">
        <f t="shared" si="1"/>
        <v>0.33248183452829139</v>
      </c>
      <c r="F53">
        <f t="shared" si="10"/>
        <v>0.33003058621684567</v>
      </c>
      <c r="V53">
        <f t="shared" si="2"/>
        <v>50</v>
      </c>
      <c r="W53">
        <f t="shared" si="2"/>
        <v>0.33248183452829139</v>
      </c>
      <c r="X53">
        <f t="shared" si="2"/>
        <v>0.33003058621684567</v>
      </c>
      <c r="Y53">
        <f t="shared" si="3"/>
        <v>2.4512483114457195E-3</v>
      </c>
      <c r="Z53">
        <f t="shared" si="4"/>
        <v>1.0257600244488081</v>
      </c>
      <c r="AA53">
        <f t="shared" si="5"/>
        <v>-2.0080014563891431</v>
      </c>
      <c r="AB53">
        <f t="shared" si="6"/>
        <v>2.0129039530120347</v>
      </c>
      <c r="AD53">
        <f t="shared" si="8"/>
        <v>50</v>
      </c>
      <c r="AE53">
        <f t="shared" si="9"/>
        <v>10.486655712590014</v>
      </c>
    </row>
    <row r="54" spans="1:31" x14ac:dyDescent="0.35">
      <c r="A54">
        <f t="shared" si="0"/>
        <v>51</v>
      </c>
      <c r="B54">
        <v>10.656149640052817</v>
      </c>
      <c r="D54">
        <f t="shared" si="7"/>
        <v>51</v>
      </c>
      <c r="E54">
        <f t="shared" si="1"/>
        <v>0.50197576199109406</v>
      </c>
      <c r="F54">
        <f t="shared" si="10"/>
        <v>0.40812124795047627</v>
      </c>
      <c r="V54">
        <f t="shared" si="2"/>
        <v>51</v>
      </c>
      <c r="W54">
        <f t="shared" si="2"/>
        <v>0.50197576199109406</v>
      </c>
      <c r="X54">
        <f t="shared" si="2"/>
        <v>0.40812124795047627</v>
      </c>
      <c r="Y54">
        <f t="shared" si="3"/>
        <v>9.3854514040617787E-2</v>
      </c>
      <c r="Z54">
        <f t="shared" si="4"/>
        <v>1.0257600244488081</v>
      </c>
      <c r="AA54">
        <f t="shared" si="5"/>
        <v>-1.9165981906599712</v>
      </c>
      <c r="AB54">
        <f t="shared" si="6"/>
        <v>2.1043072187412069</v>
      </c>
      <c r="AD54">
        <f t="shared" si="8"/>
        <v>51</v>
      </c>
      <c r="AE54">
        <f t="shared" si="9"/>
        <v>10.656149640052817</v>
      </c>
    </row>
    <row r="55" spans="1:31" x14ac:dyDescent="0.35">
      <c r="A55">
        <f t="shared" si="0"/>
        <v>52</v>
      </c>
      <c r="B55">
        <v>10.129317566616011</v>
      </c>
      <c r="D55">
        <f t="shared" si="7"/>
        <v>52</v>
      </c>
      <c r="E55">
        <f t="shared" si="1"/>
        <v>-2.4856311445711654E-2</v>
      </c>
      <c r="F55">
        <f t="shared" si="10"/>
        <v>-0.20605271197315647</v>
      </c>
      <c r="V55">
        <f t="shared" si="2"/>
        <v>52</v>
      </c>
      <c r="W55">
        <f t="shared" si="2"/>
        <v>-2.4856311445711654E-2</v>
      </c>
      <c r="X55">
        <f t="shared" si="2"/>
        <v>-0.20605271197315647</v>
      </c>
      <c r="Y55">
        <f t="shared" si="3"/>
        <v>0.18119640052744482</v>
      </c>
      <c r="Z55">
        <f t="shared" si="4"/>
        <v>1.0257600244488081</v>
      </c>
      <c r="AA55">
        <f t="shared" si="5"/>
        <v>-1.829256304173144</v>
      </c>
      <c r="AB55">
        <f t="shared" si="6"/>
        <v>2.1916491052280338</v>
      </c>
      <c r="AD55">
        <f t="shared" si="8"/>
        <v>52</v>
      </c>
      <c r="AE55">
        <f t="shared" si="9"/>
        <v>10.129317566616011</v>
      </c>
    </row>
    <row r="56" spans="1:31" x14ac:dyDescent="0.35">
      <c r="A56">
        <f t="shared" si="0"/>
        <v>53</v>
      </c>
      <c r="B56">
        <v>8.9663057524182062</v>
      </c>
      <c r="D56">
        <f t="shared" si="7"/>
        <v>53</v>
      </c>
      <c r="E56">
        <f t="shared" si="1"/>
        <v>-1.1878681256435168</v>
      </c>
      <c r="F56">
        <f t="shared" si="10"/>
        <v>-1.2662132041972771</v>
      </c>
      <c r="V56">
        <f t="shared" si="2"/>
        <v>53</v>
      </c>
      <c r="W56">
        <f t="shared" si="2"/>
        <v>-1.1878681256435168</v>
      </c>
      <c r="X56">
        <f t="shared" si="2"/>
        <v>-1.2662132041972771</v>
      </c>
      <c r="Y56">
        <f t="shared" si="3"/>
        <v>7.8345078553760272E-2</v>
      </c>
      <c r="Z56">
        <f t="shared" si="4"/>
        <v>1.0257600244488081</v>
      </c>
      <c r="AA56">
        <f t="shared" si="5"/>
        <v>-1.9321076261468286</v>
      </c>
      <c r="AB56">
        <f t="shared" si="6"/>
        <v>2.0887977832543489</v>
      </c>
      <c r="AD56">
        <f t="shared" si="8"/>
        <v>53</v>
      </c>
      <c r="AE56">
        <f t="shared" si="9"/>
        <v>8.9663057524182062</v>
      </c>
    </row>
    <row r="57" spans="1:31" x14ac:dyDescent="0.35">
      <c r="A57">
        <f t="shared" si="0"/>
        <v>54</v>
      </c>
      <c r="B57">
        <v>8.1067514389924824</v>
      </c>
      <c r="D57">
        <f t="shared" si="7"/>
        <v>54</v>
      </c>
      <c r="E57">
        <f t="shared" si="1"/>
        <v>-2.0474224390692406</v>
      </c>
      <c r="F57">
        <f t="shared" si="10"/>
        <v>-1.7589736953007695</v>
      </c>
      <c r="V57">
        <f t="shared" si="2"/>
        <v>54</v>
      </c>
      <c r="W57">
        <f t="shared" si="2"/>
        <v>-2.0474224390692406</v>
      </c>
      <c r="X57">
        <f t="shared" si="2"/>
        <v>-1.7589736953007695</v>
      </c>
      <c r="Y57">
        <f t="shared" si="3"/>
        <v>-0.28844874376847107</v>
      </c>
      <c r="Z57">
        <f t="shared" si="4"/>
        <v>1.0257600244488081</v>
      </c>
      <c r="AA57">
        <f t="shared" si="5"/>
        <v>-2.29890144846906</v>
      </c>
      <c r="AB57">
        <f t="shared" si="6"/>
        <v>1.7220039609321178</v>
      </c>
      <c r="AD57">
        <f t="shared" si="8"/>
        <v>54</v>
      </c>
      <c r="AE57">
        <f t="shared" si="9"/>
        <v>8.1067514389924824</v>
      </c>
    </row>
    <row r="58" spans="1:31" x14ac:dyDescent="0.35">
      <c r="A58">
        <f t="shared" si="0"/>
        <v>55</v>
      </c>
      <c r="B58">
        <v>8.6738987578515037</v>
      </c>
      <c r="D58">
        <f t="shared" si="7"/>
        <v>55</v>
      </c>
      <c r="E58">
        <f t="shared" si="1"/>
        <v>-1.4802751202102193</v>
      </c>
      <c r="F58">
        <f t="shared" si="10"/>
        <v>-0.78354732070217636</v>
      </c>
      <c r="V58">
        <f t="shared" si="2"/>
        <v>55</v>
      </c>
      <c r="W58">
        <f t="shared" si="2"/>
        <v>-1.4802751202102193</v>
      </c>
      <c r="X58">
        <f t="shared" si="2"/>
        <v>-0.78354732070217636</v>
      </c>
      <c r="Y58">
        <f t="shared" si="3"/>
        <v>-0.69672779950804298</v>
      </c>
      <c r="Z58">
        <f t="shared" si="4"/>
        <v>1.0257600244488081</v>
      </c>
      <c r="AA58">
        <f t="shared" si="5"/>
        <v>-2.7071805042086319</v>
      </c>
      <c r="AB58">
        <f t="shared" si="6"/>
        <v>1.3137249051925459</v>
      </c>
      <c r="AD58">
        <f t="shared" si="8"/>
        <v>55</v>
      </c>
      <c r="AE58">
        <f t="shared" si="9"/>
        <v>8.6738987578515037</v>
      </c>
    </row>
    <row r="59" spans="1:31" x14ac:dyDescent="0.35">
      <c r="A59">
        <f t="shared" si="0"/>
        <v>56</v>
      </c>
      <c r="B59">
        <v>8.7398621237592646</v>
      </c>
      <c r="D59">
        <f t="shared" si="7"/>
        <v>56</v>
      </c>
      <c r="E59">
        <f t="shared" si="1"/>
        <v>-1.4143117543024584</v>
      </c>
      <c r="F59">
        <f t="shared" si="10"/>
        <v>-0.67724764763459644</v>
      </c>
      <c r="V59">
        <f t="shared" si="2"/>
        <v>56</v>
      </c>
      <c r="W59">
        <f t="shared" si="2"/>
        <v>-1.4143117543024584</v>
      </c>
      <c r="X59">
        <f t="shared" si="2"/>
        <v>-0.67724764763459644</v>
      </c>
      <c r="Y59">
        <f t="shared" si="3"/>
        <v>-0.73706410666786193</v>
      </c>
      <c r="Z59">
        <f t="shared" si="4"/>
        <v>1.0257600244488081</v>
      </c>
      <c r="AA59">
        <f t="shared" si="5"/>
        <v>-2.7475168113684507</v>
      </c>
      <c r="AB59">
        <f t="shared" si="6"/>
        <v>1.2733885980327271</v>
      </c>
      <c r="AD59">
        <f t="shared" si="8"/>
        <v>56</v>
      </c>
      <c r="AE59">
        <f t="shared" si="9"/>
        <v>8.7398621237592646</v>
      </c>
    </row>
    <row r="60" spans="1:31" x14ac:dyDescent="0.35">
      <c r="A60">
        <f t="shared" si="0"/>
        <v>57</v>
      </c>
      <c r="B60">
        <v>8.7639760975280581</v>
      </c>
      <c r="D60">
        <f t="shared" si="7"/>
        <v>57</v>
      </c>
      <c r="E60">
        <f t="shared" si="1"/>
        <v>-1.3901977805336649</v>
      </c>
      <c r="F60">
        <f t="shared" si="10"/>
        <v>-0.63626327384505421</v>
      </c>
      <c r="V60">
        <f t="shared" si="2"/>
        <v>57</v>
      </c>
      <c r="W60">
        <f t="shared" si="2"/>
        <v>-1.3901977805336649</v>
      </c>
      <c r="X60">
        <f t="shared" si="2"/>
        <v>-0.63626327384505421</v>
      </c>
      <c r="Y60">
        <f t="shared" si="3"/>
        <v>-0.75393450668861073</v>
      </c>
      <c r="Z60">
        <f t="shared" si="4"/>
        <v>1.0257600244488081</v>
      </c>
      <c r="AA60">
        <f t="shared" si="5"/>
        <v>-2.7643872113891996</v>
      </c>
      <c r="AB60">
        <f t="shared" si="6"/>
        <v>1.2565181980119782</v>
      </c>
      <c r="AD60">
        <f t="shared" si="8"/>
        <v>57</v>
      </c>
      <c r="AE60">
        <f t="shared" si="9"/>
        <v>8.7639760975280581</v>
      </c>
    </row>
    <row r="61" spans="1:31" x14ac:dyDescent="0.35">
      <c r="A61">
        <f t="shared" si="0"/>
        <v>58</v>
      </c>
      <c r="B61">
        <v>10.607632270250908</v>
      </c>
      <c r="D61">
        <f t="shared" si="7"/>
        <v>58</v>
      </c>
      <c r="E61">
        <f t="shared" si="1"/>
        <v>0.45345839218918549</v>
      </c>
      <c r="F61">
        <f t="shared" si="10"/>
        <v>1.2009576827368718</v>
      </c>
      <c r="V61">
        <f t="shared" si="2"/>
        <v>58</v>
      </c>
      <c r="W61">
        <f t="shared" si="2"/>
        <v>0.45345839218918549</v>
      </c>
      <c r="X61">
        <f t="shared" si="2"/>
        <v>1.2009576827368718</v>
      </c>
      <c r="Y61">
        <f t="shared" si="3"/>
        <v>-0.74749929054768627</v>
      </c>
      <c r="Z61">
        <f t="shared" si="4"/>
        <v>1.0257600244488081</v>
      </c>
      <c r="AA61">
        <f t="shared" si="5"/>
        <v>-2.7579519952482752</v>
      </c>
      <c r="AB61">
        <f t="shared" si="6"/>
        <v>1.2629534141529026</v>
      </c>
      <c r="AD61">
        <f t="shared" si="8"/>
        <v>58</v>
      </c>
      <c r="AE61">
        <f t="shared" si="9"/>
        <v>10.607632270250908</v>
      </c>
    </row>
    <row r="62" spans="1:31" x14ac:dyDescent="0.35">
      <c r="A62">
        <f t="shared" si="0"/>
        <v>59</v>
      </c>
      <c r="B62">
        <v>8.8462843661117905</v>
      </c>
      <c r="D62">
        <f t="shared" si="7"/>
        <v>59</v>
      </c>
      <c r="E62">
        <f t="shared" si="1"/>
        <v>-1.3078895119499325</v>
      </c>
      <c r="F62">
        <f t="shared" si="10"/>
        <v>-1.0732357248866464</v>
      </c>
      <c r="V62">
        <f t="shared" si="2"/>
        <v>59</v>
      </c>
      <c r="W62">
        <f t="shared" si="2"/>
        <v>-1.3078895119499325</v>
      </c>
      <c r="X62">
        <f t="shared" si="2"/>
        <v>-1.0732357248866464</v>
      </c>
      <c r="Y62">
        <f t="shared" si="3"/>
        <v>-0.2346537870632861</v>
      </c>
      <c r="Z62">
        <f t="shared" si="4"/>
        <v>1.0257600244488081</v>
      </c>
      <c r="AA62">
        <f t="shared" si="5"/>
        <v>-2.2451064917638748</v>
      </c>
      <c r="AB62">
        <f t="shared" si="6"/>
        <v>1.7757989176373028</v>
      </c>
      <c r="AD62">
        <f t="shared" si="8"/>
        <v>59</v>
      </c>
      <c r="AE62">
        <f t="shared" si="9"/>
        <v>8.8462843661117905</v>
      </c>
    </row>
    <row r="63" spans="1:31" x14ac:dyDescent="0.35">
      <c r="A63">
        <f t="shared" si="0"/>
        <v>60</v>
      </c>
      <c r="B63">
        <v>8.197430472078814</v>
      </c>
      <c r="D63">
        <f t="shared" si="7"/>
        <v>60</v>
      </c>
      <c r="E63">
        <f t="shared" si="1"/>
        <v>-1.956743405982909</v>
      </c>
      <c r="F63">
        <f t="shared" si="10"/>
        <v>-1.4554469287424059</v>
      </c>
      <c r="V63">
        <f t="shared" si="2"/>
        <v>60</v>
      </c>
      <c r="W63">
        <f t="shared" si="2"/>
        <v>-1.956743405982909</v>
      </c>
      <c r="X63">
        <f t="shared" si="2"/>
        <v>-1.4554469287424059</v>
      </c>
      <c r="Y63">
        <f t="shared" si="3"/>
        <v>-0.50129647724050308</v>
      </c>
      <c r="Z63">
        <f t="shared" si="4"/>
        <v>1.0257600244488081</v>
      </c>
      <c r="AA63">
        <f t="shared" si="5"/>
        <v>-2.511749181941092</v>
      </c>
      <c r="AB63">
        <f t="shared" si="6"/>
        <v>1.5091562274600858</v>
      </c>
      <c r="AD63">
        <f t="shared" si="8"/>
        <v>60</v>
      </c>
      <c r="AE63">
        <f t="shared" si="9"/>
        <v>8.197430472078814</v>
      </c>
    </row>
    <row r="64" spans="1:31" x14ac:dyDescent="0.35">
      <c r="A64">
        <f t="shared" si="0"/>
        <v>61</v>
      </c>
      <c r="B64">
        <v>9.7004678107933984</v>
      </c>
      <c r="D64">
        <f t="shared" si="7"/>
        <v>61</v>
      </c>
      <c r="E64">
        <f t="shared" si="1"/>
        <v>-0.45370606726832463</v>
      </c>
      <c r="F64">
        <f t="shared" si="10"/>
        <v>0.30852562076388124</v>
      </c>
      <c r="V64">
        <f t="shared" si="2"/>
        <v>61</v>
      </c>
      <c r="W64">
        <f t="shared" si="2"/>
        <v>-0.45370606726832463</v>
      </c>
      <c r="X64">
        <f t="shared" si="2"/>
        <v>0.30852562076388124</v>
      </c>
      <c r="Y64">
        <f t="shared" si="3"/>
        <v>-0.76223168803220587</v>
      </c>
      <c r="Z64">
        <f t="shared" si="4"/>
        <v>1.0257600244488081</v>
      </c>
      <c r="AA64">
        <f t="shared" si="5"/>
        <v>-2.7726843927327947</v>
      </c>
      <c r="AB64">
        <f t="shared" si="6"/>
        <v>1.2482210166683831</v>
      </c>
      <c r="AD64">
        <f t="shared" si="8"/>
        <v>61</v>
      </c>
      <c r="AE64">
        <f t="shared" si="9"/>
        <v>9.7004678107933984</v>
      </c>
    </row>
    <row r="65" spans="1:31" x14ac:dyDescent="0.35">
      <c r="A65">
        <f t="shared" si="0"/>
        <v>62</v>
      </c>
      <c r="B65">
        <v>9.4988084630262453</v>
      </c>
      <c r="D65">
        <f t="shared" si="7"/>
        <v>62</v>
      </c>
      <c r="E65">
        <f t="shared" si="1"/>
        <v>-0.65536541503547774</v>
      </c>
      <c r="F65">
        <f t="shared" si="10"/>
        <v>-0.16033553194581857</v>
      </c>
      <c r="V65">
        <f t="shared" si="2"/>
        <v>62</v>
      </c>
      <c r="W65">
        <f t="shared" si="2"/>
        <v>-0.65536541503547774</v>
      </c>
      <c r="X65">
        <f t="shared" si="2"/>
        <v>-0.16033553194581857</v>
      </c>
      <c r="Y65">
        <f t="shared" si="3"/>
        <v>-0.49502988308965917</v>
      </c>
      <c r="Z65">
        <f t="shared" si="4"/>
        <v>1.0257600244488081</v>
      </c>
      <c r="AA65">
        <f t="shared" si="5"/>
        <v>-2.5054825877902482</v>
      </c>
      <c r="AB65">
        <f t="shared" si="6"/>
        <v>1.5154228216109298</v>
      </c>
      <c r="AD65">
        <f t="shared" si="8"/>
        <v>62</v>
      </c>
      <c r="AE65">
        <f t="shared" si="9"/>
        <v>9.4988084630262453</v>
      </c>
    </row>
    <row r="66" spans="1:31" x14ac:dyDescent="0.35">
      <c r="A66">
        <f t="shared" si="0"/>
        <v>63</v>
      </c>
      <c r="B66">
        <v>9.7003857789385908</v>
      </c>
      <c r="D66">
        <f t="shared" si="7"/>
        <v>63</v>
      </c>
      <c r="E66">
        <f t="shared" si="1"/>
        <v>-0.45378809912313223</v>
      </c>
      <c r="F66">
        <f t="shared" si="10"/>
        <v>-2.1207064400622713E-2</v>
      </c>
      <c r="V66">
        <f t="shared" si="2"/>
        <v>63</v>
      </c>
      <c r="W66">
        <f t="shared" si="2"/>
        <v>-0.45378809912313223</v>
      </c>
      <c r="X66">
        <f t="shared" si="2"/>
        <v>-2.1207064400622713E-2</v>
      </c>
      <c r="Y66">
        <f t="shared" si="3"/>
        <v>-0.43258103472250953</v>
      </c>
      <c r="Z66">
        <f t="shared" si="4"/>
        <v>1.0257600244488081</v>
      </c>
      <c r="AA66">
        <f t="shared" si="5"/>
        <v>-2.4430337394230985</v>
      </c>
      <c r="AB66">
        <f t="shared" si="6"/>
        <v>1.5778716699780793</v>
      </c>
      <c r="AD66">
        <f t="shared" si="8"/>
        <v>63</v>
      </c>
      <c r="AE66">
        <f t="shared" si="9"/>
        <v>9.7003857789385908</v>
      </c>
    </row>
    <row r="67" spans="1:31" x14ac:dyDescent="0.35">
      <c r="A67">
        <f t="shared" si="0"/>
        <v>64</v>
      </c>
      <c r="B67">
        <v>9.8196279939384326</v>
      </c>
      <c r="D67">
        <f t="shared" si="7"/>
        <v>64</v>
      </c>
      <c r="E67">
        <f t="shared" si="1"/>
        <v>-0.33454588412329045</v>
      </c>
      <c r="F67">
        <f t="shared" si="10"/>
        <v>-3.3611104116116411E-3</v>
      </c>
      <c r="V67">
        <f t="shared" si="2"/>
        <v>64</v>
      </c>
      <c r="W67">
        <f t="shared" si="2"/>
        <v>-0.33454588412329045</v>
      </c>
      <c r="X67">
        <f t="shared" si="2"/>
        <v>-3.3611104116116411E-3</v>
      </c>
      <c r="Y67">
        <f t="shared" si="3"/>
        <v>-0.33118477371167881</v>
      </c>
      <c r="Z67">
        <f t="shared" si="4"/>
        <v>1.0257600244488081</v>
      </c>
      <c r="AA67">
        <f t="shared" si="5"/>
        <v>-2.3416374784122675</v>
      </c>
      <c r="AB67">
        <f t="shared" si="6"/>
        <v>1.67926793098891</v>
      </c>
      <c r="AD67">
        <f t="shared" si="8"/>
        <v>64</v>
      </c>
      <c r="AE67">
        <f t="shared" si="9"/>
        <v>9.8196279939384326</v>
      </c>
    </row>
    <row r="68" spans="1:31" x14ac:dyDescent="0.35">
      <c r="A68">
        <f t="shared" si="0"/>
        <v>65</v>
      </c>
      <c r="B68">
        <v>12.357045585234705</v>
      </c>
      <c r="D68">
        <f t="shared" si="7"/>
        <v>65</v>
      </c>
      <c r="E68">
        <f t="shared" si="1"/>
        <v>2.2028717071729815</v>
      </c>
      <c r="F68">
        <f t="shared" si="10"/>
        <v>2.4622748838618937</v>
      </c>
      <c r="V68">
        <f t="shared" si="2"/>
        <v>65</v>
      </c>
      <c r="W68">
        <f t="shared" si="2"/>
        <v>2.2028717071729815</v>
      </c>
      <c r="X68">
        <f t="shared" si="2"/>
        <v>2.4622748838618937</v>
      </c>
      <c r="Y68">
        <f t="shared" si="3"/>
        <v>-0.25940317668891222</v>
      </c>
      <c r="Z68">
        <f t="shared" si="4"/>
        <v>1.0257600244488081</v>
      </c>
      <c r="AA68">
        <f t="shared" si="5"/>
        <v>-2.2698558813895011</v>
      </c>
      <c r="AB68">
        <f t="shared" si="6"/>
        <v>1.7510495280116767</v>
      </c>
      <c r="AD68">
        <f t="shared" si="8"/>
        <v>65</v>
      </c>
      <c r="AE68">
        <f t="shared" si="9"/>
        <v>12.357045585234705</v>
      </c>
    </row>
    <row r="69" spans="1:31" x14ac:dyDescent="0.35">
      <c r="A69">
        <f t="shared" ref="A69:A108" si="11">A68+1</f>
        <v>66</v>
      </c>
      <c r="B69">
        <v>10.923604414101041</v>
      </c>
      <c r="D69">
        <f t="shared" si="7"/>
        <v>66</v>
      </c>
      <c r="E69">
        <f t="shared" ref="E69:E108" si="12">B69-J$6</f>
        <v>0.76943053603931766</v>
      </c>
      <c r="F69">
        <f t="shared" si="10"/>
        <v>0.27808994825024114</v>
      </c>
      <c r="V69">
        <f t="shared" ref="V69:X108" si="13">D69</f>
        <v>66</v>
      </c>
      <c r="W69">
        <f t="shared" si="13"/>
        <v>0.76943053603931766</v>
      </c>
      <c r="X69">
        <f t="shared" si="13"/>
        <v>0.27808994825024114</v>
      </c>
      <c r="Y69">
        <f t="shared" ref="Y69:Y108" si="14">W69-X69</f>
        <v>0.49134058778907652</v>
      </c>
      <c r="Z69">
        <f t="shared" ref="Z69:Z108" si="15">J$15</f>
        <v>1.0257600244488081</v>
      </c>
      <c r="AA69">
        <f t="shared" ref="AA69:AA108" si="16">Y69-NORMSINV(1-Z$2/2)*Z69</f>
        <v>-1.5191121169115123</v>
      </c>
      <c r="AB69">
        <f t="shared" ref="AB69:AB108" si="17">Y69+NORMSINV(1-Z$2/2)*Z69</f>
        <v>2.5017932924896655</v>
      </c>
      <c r="AD69">
        <f t="shared" si="8"/>
        <v>66</v>
      </c>
      <c r="AE69">
        <f t="shared" si="9"/>
        <v>10.923604414101041</v>
      </c>
    </row>
    <row r="70" spans="1:31" x14ac:dyDescent="0.35">
      <c r="A70">
        <f t="shared" si="11"/>
        <v>67</v>
      </c>
      <c r="B70">
        <v>9.7007658466065791</v>
      </c>
      <c r="D70">
        <f t="shared" ref="D70:D108" si="18">D69+1</f>
        <v>67</v>
      </c>
      <c r="E70">
        <f t="shared" si="12"/>
        <v>-0.45340803145514386</v>
      </c>
      <c r="F70">
        <f t="shared" si="10"/>
        <v>-0.86884581741265654</v>
      </c>
      <c r="V70">
        <f t="shared" si="13"/>
        <v>67</v>
      </c>
      <c r="W70">
        <f t="shared" si="13"/>
        <v>-0.45340803145514386</v>
      </c>
      <c r="X70">
        <f t="shared" si="13"/>
        <v>-0.86884581741265654</v>
      </c>
      <c r="Y70">
        <f t="shared" si="14"/>
        <v>0.41543778595751268</v>
      </c>
      <c r="Z70">
        <f t="shared" si="15"/>
        <v>1.0257600244488081</v>
      </c>
      <c r="AA70">
        <f t="shared" si="16"/>
        <v>-1.5950149187430762</v>
      </c>
      <c r="AB70">
        <f t="shared" si="17"/>
        <v>2.4258904906581016</v>
      </c>
      <c r="AD70">
        <f t="shared" ref="AD70:AD113" si="19">AD69+1</f>
        <v>67</v>
      </c>
      <c r="AE70">
        <f t="shared" ref="AE70:AE108" si="20">B70</f>
        <v>9.7007658466065791</v>
      </c>
    </row>
    <row r="71" spans="1:31" x14ac:dyDescent="0.35">
      <c r="A71">
        <f t="shared" si="11"/>
        <v>68</v>
      </c>
      <c r="B71">
        <v>10.274161064714084</v>
      </c>
      <c r="D71">
        <f t="shared" si="18"/>
        <v>68</v>
      </c>
      <c r="E71">
        <f t="shared" si="12"/>
        <v>0.11998718665236119</v>
      </c>
      <c r="F71">
        <f t="shared" ref="F71:F108" si="21">E71-SUMPRODUCT(E69:E70,I$4:I$5)-SUMPRODUCT(F69:F70,J$4:J$5)</f>
        <v>2.3477180193865632E-2</v>
      </c>
      <c r="V71">
        <f t="shared" si="13"/>
        <v>68</v>
      </c>
      <c r="W71">
        <f t="shared" si="13"/>
        <v>0.11998718665236119</v>
      </c>
      <c r="X71">
        <f t="shared" si="13"/>
        <v>2.3477180193865632E-2</v>
      </c>
      <c r="Y71">
        <f t="shared" si="14"/>
        <v>9.6510006458495556E-2</v>
      </c>
      <c r="Z71">
        <f t="shared" si="15"/>
        <v>1.0257600244488081</v>
      </c>
      <c r="AA71">
        <f t="shared" si="16"/>
        <v>-1.9139426982420933</v>
      </c>
      <c r="AB71">
        <f t="shared" si="17"/>
        <v>2.1069627111590843</v>
      </c>
      <c r="AD71">
        <f t="shared" si="19"/>
        <v>68</v>
      </c>
      <c r="AE71">
        <f t="shared" si="20"/>
        <v>10.274161064714084</v>
      </c>
    </row>
    <row r="72" spans="1:31" x14ac:dyDescent="0.35">
      <c r="A72">
        <f t="shared" si="11"/>
        <v>69</v>
      </c>
      <c r="B72">
        <v>9.7560808735560016</v>
      </c>
      <c r="D72">
        <f t="shared" si="18"/>
        <v>69</v>
      </c>
      <c r="E72">
        <f t="shared" si="12"/>
        <v>-0.39809300450572138</v>
      </c>
      <c r="F72">
        <f t="shared" si="21"/>
        <v>-0.4798791556368654</v>
      </c>
      <c r="V72">
        <f t="shared" si="13"/>
        <v>69</v>
      </c>
      <c r="W72">
        <f t="shared" si="13"/>
        <v>-0.39809300450572138</v>
      </c>
      <c r="X72">
        <f t="shared" si="13"/>
        <v>-0.4798791556368654</v>
      </c>
      <c r="Y72">
        <f t="shared" si="14"/>
        <v>8.1786151131144014E-2</v>
      </c>
      <c r="Z72">
        <f t="shared" si="15"/>
        <v>1.0257600244488081</v>
      </c>
      <c r="AA72">
        <f t="shared" si="16"/>
        <v>-1.9286665535694449</v>
      </c>
      <c r="AB72">
        <f t="shared" si="17"/>
        <v>2.0922388558317331</v>
      </c>
      <c r="AD72">
        <f t="shared" si="19"/>
        <v>69</v>
      </c>
      <c r="AE72">
        <f t="shared" si="20"/>
        <v>9.7560808735560016</v>
      </c>
    </row>
    <row r="73" spans="1:31" x14ac:dyDescent="0.35">
      <c r="A73">
        <f t="shared" si="11"/>
        <v>70</v>
      </c>
      <c r="B73">
        <v>9.287731842051576</v>
      </c>
      <c r="D73">
        <f t="shared" si="18"/>
        <v>70</v>
      </c>
      <c r="E73">
        <f t="shared" si="12"/>
        <v>-0.86644203601014702</v>
      </c>
      <c r="F73">
        <f t="shared" si="21"/>
        <v>-0.79414076686257096</v>
      </c>
      <c r="V73">
        <f t="shared" si="13"/>
        <v>70</v>
      </c>
      <c r="W73">
        <f t="shared" si="13"/>
        <v>-0.86644203601014702</v>
      </c>
      <c r="X73">
        <f t="shared" si="13"/>
        <v>-0.79414076686257096</v>
      </c>
      <c r="Y73">
        <f t="shared" si="14"/>
        <v>-7.2301269147576064E-2</v>
      </c>
      <c r="Z73">
        <f t="shared" si="15"/>
        <v>1.0257600244488081</v>
      </c>
      <c r="AA73">
        <f t="shared" si="16"/>
        <v>-2.0827539738481651</v>
      </c>
      <c r="AB73">
        <f t="shared" si="17"/>
        <v>1.9381514355530127</v>
      </c>
      <c r="AD73">
        <f t="shared" si="19"/>
        <v>70</v>
      </c>
      <c r="AE73">
        <f t="shared" si="20"/>
        <v>9.287731842051576</v>
      </c>
    </row>
    <row r="74" spans="1:31" x14ac:dyDescent="0.35">
      <c r="A74">
        <f t="shared" si="11"/>
        <v>71</v>
      </c>
      <c r="B74">
        <v>8.7948076969057745</v>
      </c>
      <c r="D74">
        <f t="shared" si="18"/>
        <v>71</v>
      </c>
      <c r="E74">
        <f t="shared" si="12"/>
        <v>-1.3593661811559485</v>
      </c>
      <c r="F74">
        <f t="shared" si="21"/>
        <v>-1.0899690489890357</v>
      </c>
      <c r="V74">
        <f t="shared" si="13"/>
        <v>71</v>
      </c>
      <c r="W74">
        <f t="shared" si="13"/>
        <v>-1.3593661811559485</v>
      </c>
      <c r="X74">
        <f t="shared" si="13"/>
        <v>-1.0899690489890357</v>
      </c>
      <c r="Y74">
        <f t="shared" si="14"/>
        <v>-0.26939713216691286</v>
      </c>
      <c r="Z74">
        <f t="shared" si="15"/>
        <v>1.0257600244488081</v>
      </c>
      <c r="AA74">
        <f t="shared" si="16"/>
        <v>-2.279849836867502</v>
      </c>
      <c r="AB74">
        <f t="shared" si="17"/>
        <v>1.741055572533676</v>
      </c>
      <c r="AD74">
        <f t="shared" si="19"/>
        <v>71</v>
      </c>
      <c r="AE74">
        <f t="shared" si="20"/>
        <v>8.7948076969057745</v>
      </c>
    </row>
    <row r="75" spans="1:31" x14ac:dyDescent="0.35">
      <c r="A75">
        <f t="shared" si="11"/>
        <v>72</v>
      </c>
      <c r="B75">
        <v>9.9521659452576507</v>
      </c>
      <c r="D75">
        <f t="shared" si="18"/>
        <v>72</v>
      </c>
      <c r="E75">
        <f t="shared" si="12"/>
        <v>-0.20200793280407225</v>
      </c>
      <c r="F75">
        <f t="shared" si="21"/>
        <v>0.30221067416863684</v>
      </c>
      <c r="V75">
        <f t="shared" si="13"/>
        <v>72</v>
      </c>
      <c r="W75">
        <f t="shared" si="13"/>
        <v>-0.20200793280407225</v>
      </c>
      <c r="X75">
        <f t="shared" si="13"/>
        <v>0.30221067416863684</v>
      </c>
      <c r="Y75">
        <f t="shared" si="14"/>
        <v>-0.50421860697270904</v>
      </c>
      <c r="Z75">
        <f t="shared" si="15"/>
        <v>1.0257600244488081</v>
      </c>
      <c r="AA75">
        <f t="shared" si="16"/>
        <v>-2.5146713116732977</v>
      </c>
      <c r="AB75">
        <f t="shared" si="17"/>
        <v>1.5062340977278799</v>
      </c>
      <c r="AD75">
        <f t="shared" si="19"/>
        <v>72</v>
      </c>
      <c r="AE75">
        <f t="shared" si="20"/>
        <v>9.9521659452576507</v>
      </c>
    </row>
    <row r="76" spans="1:31" x14ac:dyDescent="0.35">
      <c r="A76">
        <f t="shared" si="11"/>
        <v>73</v>
      </c>
      <c r="B76">
        <v>9.1465177932835431</v>
      </c>
      <c r="D76">
        <f t="shared" si="18"/>
        <v>73</v>
      </c>
      <c r="E76">
        <f t="shared" si="12"/>
        <v>-1.0076560847781799</v>
      </c>
      <c r="F76">
        <f t="shared" si="21"/>
        <v>-0.71712509048175466</v>
      </c>
      <c r="V76">
        <f t="shared" si="13"/>
        <v>73</v>
      </c>
      <c r="W76">
        <f t="shared" si="13"/>
        <v>-1.0076560847781799</v>
      </c>
      <c r="X76">
        <f t="shared" si="13"/>
        <v>-0.71712509048175466</v>
      </c>
      <c r="Y76">
        <f t="shared" si="14"/>
        <v>-0.29053099429642526</v>
      </c>
      <c r="Z76">
        <f t="shared" si="15"/>
        <v>1.0257600244488081</v>
      </c>
      <c r="AA76">
        <f t="shared" si="16"/>
        <v>-2.300983698997014</v>
      </c>
      <c r="AB76">
        <f t="shared" si="17"/>
        <v>1.7199217104041638</v>
      </c>
      <c r="AD76">
        <f t="shared" si="19"/>
        <v>73</v>
      </c>
      <c r="AE76">
        <f t="shared" si="20"/>
        <v>9.1465177932835431</v>
      </c>
    </row>
    <row r="77" spans="1:31" x14ac:dyDescent="0.35">
      <c r="A77">
        <f t="shared" si="11"/>
        <v>74</v>
      </c>
      <c r="B77">
        <v>8.4120728228094741</v>
      </c>
      <c r="D77">
        <f t="shared" si="18"/>
        <v>74</v>
      </c>
      <c r="E77">
        <f t="shared" si="12"/>
        <v>-1.7421010552522489</v>
      </c>
      <c r="F77">
        <f t="shared" si="21"/>
        <v>-1.3061798859018936</v>
      </c>
      <c r="V77">
        <f t="shared" si="13"/>
        <v>74</v>
      </c>
      <c r="W77">
        <f t="shared" si="13"/>
        <v>-1.7421010552522489</v>
      </c>
      <c r="X77">
        <f t="shared" si="13"/>
        <v>-1.3061798859018936</v>
      </c>
      <c r="Y77">
        <f t="shared" si="14"/>
        <v>-0.4359211693503553</v>
      </c>
      <c r="Z77">
        <f t="shared" si="15"/>
        <v>1.0257600244488081</v>
      </c>
      <c r="AA77">
        <f t="shared" si="16"/>
        <v>-2.446373874050944</v>
      </c>
      <c r="AB77">
        <f t="shared" si="17"/>
        <v>1.5745315353502336</v>
      </c>
      <c r="AD77">
        <f t="shared" si="19"/>
        <v>74</v>
      </c>
      <c r="AE77">
        <f t="shared" si="20"/>
        <v>8.4120728228094741</v>
      </c>
    </row>
    <row r="78" spans="1:31" x14ac:dyDescent="0.35">
      <c r="A78">
        <f t="shared" si="11"/>
        <v>75</v>
      </c>
      <c r="B78">
        <v>9.723847340624749</v>
      </c>
      <c r="D78">
        <f t="shared" si="18"/>
        <v>75</v>
      </c>
      <c r="E78">
        <f t="shared" si="12"/>
        <v>-0.43032653743697402</v>
      </c>
      <c r="F78">
        <f t="shared" si="21"/>
        <v>0.25089693921929335</v>
      </c>
      <c r="V78">
        <f t="shared" si="13"/>
        <v>75</v>
      </c>
      <c r="W78">
        <f t="shared" si="13"/>
        <v>-0.43032653743697402</v>
      </c>
      <c r="X78">
        <f t="shared" si="13"/>
        <v>0.25089693921929335</v>
      </c>
      <c r="Y78">
        <f t="shared" si="14"/>
        <v>-0.68122347665626737</v>
      </c>
      <c r="Z78">
        <f t="shared" si="15"/>
        <v>1.0257600244488081</v>
      </c>
      <c r="AA78">
        <f t="shared" si="16"/>
        <v>-2.6916761813568564</v>
      </c>
      <c r="AB78">
        <f t="shared" si="17"/>
        <v>1.3292292280443214</v>
      </c>
      <c r="AD78">
        <f t="shared" si="19"/>
        <v>75</v>
      </c>
      <c r="AE78">
        <f t="shared" si="20"/>
        <v>9.723847340624749</v>
      </c>
    </row>
    <row r="79" spans="1:31" x14ac:dyDescent="0.35">
      <c r="A79">
        <f t="shared" si="11"/>
        <v>76</v>
      </c>
      <c r="B79">
        <v>8.4487887533605939</v>
      </c>
      <c r="D79">
        <f t="shared" si="18"/>
        <v>76</v>
      </c>
      <c r="E79">
        <f t="shared" si="12"/>
        <v>-1.7053851247011291</v>
      </c>
      <c r="F79">
        <f t="shared" si="21"/>
        <v>-1.2608968999452248</v>
      </c>
      <c r="V79">
        <f t="shared" si="13"/>
        <v>76</v>
      </c>
      <c r="W79">
        <f t="shared" si="13"/>
        <v>-1.7053851247011291</v>
      </c>
      <c r="X79">
        <f t="shared" si="13"/>
        <v>-1.2608968999452248</v>
      </c>
      <c r="Y79">
        <f t="shared" si="14"/>
        <v>-0.44448822475590433</v>
      </c>
      <c r="Z79">
        <f t="shared" si="15"/>
        <v>1.0257600244488081</v>
      </c>
      <c r="AA79">
        <f t="shared" si="16"/>
        <v>-2.4549409294564932</v>
      </c>
      <c r="AB79">
        <f t="shared" si="17"/>
        <v>1.5659644799446846</v>
      </c>
      <c r="AD79">
        <f t="shared" si="19"/>
        <v>76</v>
      </c>
      <c r="AE79">
        <f t="shared" si="20"/>
        <v>8.4487887533605939</v>
      </c>
    </row>
    <row r="80" spans="1:31" x14ac:dyDescent="0.35">
      <c r="A80">
        <f t="shared" si="11"/>
        <v>77</v>
      </c>
      <c r="B80">
        <v>9.3091696279858951</v>
      </c>
      <c r="D80">
        <f t="shared" si="18"/>
        <v>77</v>
      </c>
      <c r="E80">
        <f t="shared" si="12"/>
        <v>-0.84500425007582791</v>
      </c>
      <c r="F80">
        <f t="shared" si="21"/>
        <v>-0.14187247634339945</v>
      </c>
      <c r="V80">
        <f t="shared" si="13"/>
        <v>77</v>
      </c>
      <c r="W80">
        <f t="shared" si="13"/>
        <v>-0.84500425007582791</v>
      </c>
      <c r="X80">
        <f t="shared" si="13"/>
        <v>-0.14187247634339945</v>
      </c>
      <c r="Y80">
        <f t="shared" si="14"/>
        <v>-0.70313177373242852</v>
      </c>
      <c r="Z80">
        <f t="shared" si="15"/>
        <v>1.0257600244488081</v>
      </c>
      <c r="AA80">
        <f t="shared" si="16"/>
        <v>-2.7135844784330176</v>
      </c>
      <c r="AB80">
        <f t="shared" si="17"/>
        <v>1.3073209309681604</v>
      </c>
      <c r="AD80">
        <f t="shared" si="19"/>
        <v>77</v>
      </c>
      <c r="AE80">
        <f t="shared" si="20"/>
        <v>9.3091696279858951</v>
      </c>
    </row>
    <row r="81" spans="1:31" x14ac:dyDescent="0.35">
      <c r="A81">
        <f t="shared" si="11"/>
        <v>78</v>
      </c>
      <c r="B81">
        <v>9.6290950722323778</v>
      </c>
      <c r="D81">
        <f t="shared" si="18"/>
        <v>78</v>
      </c>
      <c r="E81">
        <f t="shared" si="12"/>
        <v>-0.52507880582934519</v>
      </c>
      <c r="F81">
        <f t="shared" si="21"/>
        <v>2.9487412495617982E-2</v>
      </c>
      <c r="V81">
        <f t="shared" si="13"/>
        <v>78</v>
      </c>
      <c r="W81">
        <f t="shared" si="13"/>
        <v>-0.52507880582934519</v>
      </c>
      <c r="X81">
        <f t="shared" si="13"/>
        <v>2.9487412495617982E-2</v>
      </c>
      <c r="Y81">
        <f t="shared" si="14"/>
        <v>-0.55456621832496311</v>
      </c>
      <c r="Z81">
        <f t="shared" si="15"/>
        <v>1.0257600244488081</v>
      </c>
      <c r="AA81">
        <f t="shared" si="16"/>
        <v>-2.5650189230255522</v>
      </c>
      <c r="AB81">
        <f t="shared" si="17"/>
        <v>1.4558864863756258</v>
      </c>
      <c r="AD81">
        <f t="shared" si="19"/>
        <v>78</v>
      </c>
      <c r="AE81">
        <f t="shared" si="20"/>
        <v>9.6290950722323778</v>
      </c>
    </row>
    <row r="82" spans="1:31" x14ac:dyDescent="0.35">
      <c r="A82">
        <f t="shared" si="11"/>
        <v>79</v>
      </c>
      <c r="B82">
        <v>10.498754342121549</v>
      </c>
      <c r="D82">
        <f t="shared" si="18"/>
        <v>79</v>
      </c>
      <c r="E82">
        <f t="shared" si="12"/>
        <v>0.34458046405982579</v>
      </c>
      <c r="F82">
        <f t="shared" si="21"/>
        <v>0.77574336656777443</v>
      </c>
      <c r="V82">
        <f t="shared" si="13"/>
        <v>79</v>
      </c>
      <c r="W82">
        <f t="shared" si="13"/>
        <v>0.34458046405982579</v>
      </c>
      <c r="X82">
        <f t="shared" si="13"/>
        <v>0.77574336656777443</v>
      </c>
      <c r="Y82">
        <f t="shared" si="14"/>
        <v>-0.43116290250794864</v>
      </c>
      <c r="Z82">
        <f t="shared" si="15"/>
        <v>1.0257600244488081</v>
      </c>
      <c r="AA82">
        <f t="shared" si="16"/>
        <v>-2.4416156072085373</v>
      </c>
      <c r="AB82">
        <f t="shared" si="17"/>
        <v>1.5792898021926403</v>
      </c>
      <c r="AD82">
        <f t="shared" si="19"/>
        <v>79</v>
      </c>
      <c r="AE82">
        <f t="shared" si="20"/>
        <v>10.498754342121549</v>
      </c>
    </row>
    <row r="83" spans="1:31" x14ac:dyDescent="0.35">
      <c r="A83">
        <f t="shared" si="11"/>
        <v>80</v>
      </c>
      <c r="B83">
        <v>8.1345560346257617</v>
      </c>
      <c r="D83">
        <f t="shared" si="18"/>
        <v>80</v>
      </c>
      <c r="E83">
        <f t="shared" si="12"/>
        <v>-2.0196178434359613</v>
      </c>
      <c r="F83">
        <f t="shared" si="21"/>
        <v>-1.9129155719298421</v>
      </c>
      <c r="V83">
        <f t="shared" si="13"/>
        <v>80</v>
      </c>
      <c r="W83">
        <f t="shared" si="13"/>
        <v>-2.0196178434359613</v>
      </c>
      <c r="X83">
        <f t="shared" si="13"/>
        <v>-1.9129155719298421</v>
      </c>
      <c r="Y83">
        <f t="shared" si="14"/>
        <v>-0.10670227150611922</v>
      </c>
      <c r="Z83">
        <f t="shared" si="15"/>
        <v>1.0257600244488081</v>
      </c>
      <c r="AA83">
        <f t="shared" si="16"/>
        <v>-2.1171549762067081</v>
      </c>
      <c r="AB83">
        <f t="shared" si="17"/>
        <v>1.9037504331944697</v>
      </c>
      <c r="AD83">
        <f t="shared" si="19"/>
        <v>80</v>
      </c>
      <c r="AE83">
        <f t="shared" si="20"/>
        <v>8.1345560346257617</v>
      </c>
    </row>
    <row r="84" spans="1:31" x14ac:dyDescent="0.35">
      <c r="A84">
        <f t="shared" si="11"/>
        <v>81</v>
      </c>
      <c r="B84">
        <v>9.155183562363236</v>
      </c>
      <c r="D84">
        <f t="shared" si="18"/>
        <v>81</v>
      </c>
      <c r="E84">
        <f t="shared" si="12"/>
        <v>-0.99899031569848695</v>
      </c>
      <c r="F84">
        <f t="shared" si="21"/>
        <v>-0.36562821056539896</v>
      </c>
      <c r="V84">
        <f t="shared" si="13"/>
        <v>81</v>
      </c>
      <c r="W84">
        <f t="shared" si="13"/>
        <v>-0.99899031569848695</v>
      </c>
      <c r="X84">
        <f t="shared" si="13"/>
        <v>-0.36562821056539896</v>
      </c>
      <c r="Y84">
        <f t="shared" si="14"/>
        <v>-0.63336210513308799</v>
      </c>
      <c r="Z84">
        <f t="shared" si="15"/>
        <v>1.0257600244488081</v>
      </c>
      <c r="AA84">
        <f t="shared" si="16"/>
        <v>-2.6438148098336769</v>
      </c>
      <c r="AB84">
        <f t="shared" si="17"/>
        <v>1.3770905995675009</v>
      </c>
      <c r="AD84">
        <f t="shared" si="19"/>
        <v>81</v>
      </c>
      <c r="AE84">
        <f t="shared" si="20"/>
        <v>9.155183562363236</v>
      </c>
    </row>
    <row r="85" spans="1:31" x14ac:dyDescent="0.35">
      <c r="A85">
        <f t="shared" si="11"/>
        <v>82</v>
      </c>
      <c r="B85">
        <v>7.9920854400738497</v>
      </c>
      <c r="D85">
        <f t="shared" si="18"/>
        <v>82</v>
      </c>
      <c r="E85">
        <f t="shared" si="12"/>
        <v>-2.1620884379878733</v>
      </c>
      <c r="F85">
        <f t="shared" si="21"/>
        <v>-1.6133409670976113</v>
      </c>
      <c r="V85">
        <f t="shared" si="13"/>
        <v>82</v>
      </c>
      <c r="W85">
        <f t="shared" si="13"/>
        <v>-2.1620884379878733</v>
      </c>
      <c r="X85">
        <f t="shared" si="13"/>
        <v>-1.6133409670976113</v>
      </c>
      <c r="Y85">
        <f t="shared" si="14"/>
        <v>-0.54874747089026199</v>
      </c>
      <c r="Z85">
        <f t="shared" si="15"/>
        <v>1.0257600244488081</v>
      </c>
      <c r="AA85">
        <f t="shared" si="16"/>
        <v>-2.5592001755908509</v>
      </c>
      <c r="AB85">
        <f t="shared" si="17"/>
        <v>1.4617052338103269</v>
      </c>
      <c r="AD85">
        <f t="shared" si="19"/>
        <v>82</v>
      </c>
      <c r="AE85">
        <f t="shared" si="20"/>
        <v>7.9920854400738497</v>
      </c>
    </row>
    <row r="86" spans="1:31" x14ac:dyDescent="0.35">
      <c r="A86">
        <f t="shared" si="11"/>
        <v>83</v>
      </c>
      <c r="B86">
        <v>10.439526996669359</v>
      </c>
      <c r="D86">
        <f t="shared" si="18"/>
        <v>83</v>
      </c>
      <c r="E86">
        <f t="shared" si="12"/>
        <v>0.28535311860763635</v>
      </c>
      <c r="F86">
        <f t="shared" si="21"/>
        <v>1.1767496889052496</v>
      </c>
      <c r="V86">
        <f t="shared" si="13"/>
        <v>83</v>
      </c>
      <c r="W86">
        <f t="shared" si="13"/>
        <v>0.28535311860763635</v>
      </c>
      <c r="X86">
        <f t="shared" si="13"/>
        <v>1.1767496889052496</v>
      </c>
      <c r="Y86">
        <f t="shared" si="14"/>
        <v>-0.89139657029761321</v>
      </c>
      <c r="Z86">
        <f t="shared" si="15"/>
        <v>1.0257600244488081</v>
      </c>
      <c r="AA86">
        <f t="shared" si="16"/>
        <v>-2.9018492749982023</v>
      </c>
      <c r="AB86">
        <f t="shared" si="17"/>
        <v>1.1190561344029757</v>
      </c>
      <c r="AD86">
        <f t="shared" si="19"/>
        <v>83</v>
      </c>
      <c r="AE86">
        <f t="shared" si="20"/>
        <v>10.439526996669359</v>
      </c>
    </row>
    <row r="87" spans="1:31" x14ac:dyDescent="0.35">
      <c r="A87">
        <f t="shared" si="11"/>
        <v>84</v>
      </c>
      <c r="B87">
        <v>11.175252728421926</v>
      </c>
      <c r="D87">
        <f t="shared" si="18"/>
        <v>84</v>
      </c>
      <c r="E87">
        <f t="shared" si="12"/>
        <v>1.0210788503602028</v>
      </c>
      <c r="F87">
        <f t="shared" si="21"/>
        <v>1.3403634334744599</v>
      </c>
      <c r="V87">
        <f t="shared" si="13"/>
        <v>84</v>
      </c>
      <c r="W87">
        <f t="shared" si="13"/>
        <v>1.0210788503602028</v>
      </c>
      <c r="X87">
        <f t="shared" si="13"/>
        <v>1.3403634334744599</v>
      </c>
      <c r="Y87">
        <f t="shared" si="14"/>
        <v>-0.319284583114257</v>
      </c>
      <c r="Z87">
        <f t="shared" si="15"/>
        <v>1.0257600244488081</v>
      </c>
      <c r="AA87">
        <f t="shared" si="16"/>
        <v>-2.3297372878148459</v>
      </c>
      <c r="AB87">
        <f t="shared" si="17"/>
        <v>1.6911681215863319</v>
      </c>
      <c r="AD87">
        <f t="shared" si="19"/>
        <v>84</v>
      </c>
      <c r="AE87">
        <f t="shared" si="20"/>
        <v>11.175252728421926</v>
      </c>
    </row>
    <row r="88" spans="1:31" x14ac:dyDescent="0.35">
      <c r="A88">
        <f t="shared" si="11"/>
        <v>85</v>
      </c>
      <c r="B88">
        <v>9.9215034890634719</v>
      </c>
      <c r="D88">
        <f t="shared" si="18"/>
        <v>85</v>
      </c>
      <c r="E88">
        <f t="shared" si="12"/>
        <v>-0.2326703889982511</v>
      </c>
      <c r="F88">
        <f t="shared" si="21"/>
        <v>-0.32111583350312328</v>
      </c>
      <c r="V88">
        <f t="shared" si="13"/>
        <v>85</v>
      </c>
      <c r="W88">
        <f t="shared" si="13"/>
        <v>-0.2326703889982511</v>
      </c>
      <c r="X88">
        <f t="shared" si="13"/>
        <v>-0.32111583350312328</v>
      </c>
      <c r="Y88">
        <f t="shared" si="14"/>
        <v>8.8445444504872184E-2</v>
      </c>
      <c r="Z88">
        <f t="shared" si="15"/>
        <v>1.0257600244488081</v>
      </c>
      <c r="AA88">
        <f t="shared" si="16"/>
        <v>-1.9220072601957168</v>
      </c>
      <c r="AB88">
        <f t="shared" si="17"/>
        <v>2.098898149205461</v>
      </c>
      <c r="AD88">
        <f t="shared" si="19"/>
        <v>85</v>
      </c>
      <c r="AE88">
        <f t="shared" si="20"/>
        <v>9.9215034890634719</v>
      </c>
    </row>
    <row r="89" spans="1:31" x14ac:dyDescent="0.35">
      <c r="A89">
        <f t="shared" si="11"/>
        <v>86</v>
      </c>
      <c r="B89">
        <v>10.653018863925139</v>
      </c>
      <c r="D89">
        <f t="shared" si="18"/>
        <v>86</v>
      </c>
      <c r="E89">
        <f t="shared" si="12"/>
        <v>0.49884498586341586</v>
      </c>
      <c r="F89">
        <f t="shared" si="21"/>
        <v>0.51630054948099824</v>
      </c>
      <c r="V89">
        <f t="shared" si="13"/>
        <v>86</v>
      </c>
      <c r="W89">
        <f t="shared" si="13"/>
        <v>0.49884498586341586</v>
      </c>
      <c r="X89">
        <f t="shared" si="13"/>
        <v>0.51630054948099824</v>
      </c>
      <c r="Y89">
        <f t="shared" si="14"/>
        <v>-1.7455563617582381E-2</v>
      </c>
      <c r="Z89">
        <f t="shared" si="15"/>
        <v>1.0257600244488081</v>
      </c>
      <c r="AA89">
        <f t="shared" si="16"/>
        <v>-2.0279082683181713</v>
      </c>
      <c r="AB89">
        <f t="shared" si="17"/>
        <v>1.9929971410830065</v>
      </c>
      <c r="AD89">
        <f t="shared" si="19"/>
        <v>86</v>
      </c>
      <c r="AE89">
        <f t="shared" si="20"/>
        <v>10.653018863925139</v>
      </c>
    </row>
    <row r="90" spans="1:31" x14ac:dyDescent="0.35">
      <c r="A90">
        <f t="shared" si="11"/>
        <v>87</v>
      </c>
      <c r="B90">
        <v>10.300965035959745</v>
      </c>
      <c r="D90">
        <f t="shared" si="18"/>
        <v>87</v>
      </c>
      <c r="E90">
        <f t="shared" si="12"/>
        <v>0.14679115789802211</v>
      </c>
      <c r="F90">
        <f t="shared" si="21"/>
        <v>1.3602347807462417E-2</v>
      </c>
      <c r="V90">
        <f t="shared" si="13"/>
        <v>87</v>
      </c>
      <c r="W90">
        <f t="shared" si="13"/>
        <v>0.14679115789802211</v>
      </c>
      <c r="X90">
        <f t="shared" si="13"/>
        <v>1.3602347807462417E-2</v>
      </c>
      <c r="Y90">
        <f t="shared" si="14"/>
        <v>0.13318881009055969</v>
      </c>
      <c r="Z90">
        <f t="shared" si="15"/>
        <v>1.0257600244488081</v>
      </c>
      <c r="AA90">
        <f t="shared" si="16"/>
        <v>-1.8772638946100293</v>
      </c>
      <c r="AB90">
        <f t="shared" si="17"/>
        <v>2.1436415147911485</v>
      </c>
      <c r="AD90">
        <f t="shared" si="19"/>
        <v>87</v>
      </c>
      <c r="AE90">
        <f t="shared" si="20"/>
        <v>10.300965035959745</v>
      </c>
    </row>
    <row r="91" spans="1:31" x14ac:dyDescent="0.35">
      <c r="A91">
        <f t="shared" si="11"/>
        <v>88</v>
      </c>
      <c r="B91">
        <v>9.322711642040451</v>
      </c>
      <c r="D91">
        <f t="shared" si="18"/>
        <v>88</v>
      </c>
      <c r="E91">
        <f t="shared" si="12"/>
        <v>-0.83146223602127201</v>
      </c>
      <c r="F91">
        <f t="shared" si="21"/>
        <v>-0.9281532261748211</v>
      </c>
      <c r="V91">
        <f t="shared" si="13"/>
        <v>88</v>
      </c>
      <c r="W91">
        <f t="shared" si="13"/>
        <v>-0.83146223602127201</v>
      </c>
      <c r="X91">
        <f t="shared" si="13"/>
        <v>-0.9281532261748211</v>
      </c>
      <c r="Y91">
        <f t="shared" si="14"/>
        <v>9.6690990153549095E-2</v>
      </c>
      <c r="Z91">
        <f t="shared" si="15"/>
        <v>1.0257600244488081</v>
      </c>
      <c r="AA91">
        <f t="shared" si="16"/>
        <v>-1.9137617145470398</v>
      </c>
      <c r="AB91">
        <f t="shared" si="17"/>
        <v>2.107143694854138</v>
      </c>
      <c r="AD91">
        <f t="shared" si="19"/>
        <v>88</v>
      </c>
      <c r="AE91">
        <f t="shared" si="20"/>
        <v>9.322711642040451</v>
      </c>
    </row>
    <row r="92" spans="1:31" x14ac:dyDescent="0.35">
      <c r="A92">
        <f t="shared" si="11"/>
        <v>89</v>
      </c>
      <c r="B92">
        <v>11.208496897982</v>
      </c>
      <c r="D92">
        <f t="shared" si="18"/>
        <v>89</v>
      </c>
      <c r="E92">
        <f t="shared" si="12"/>
        <v>1.0543230199202771</v>
      </c>
      <c r="F92">
        <f t="shared" si="21"/>
        <v>1.2338236114625163</v>
      </c>
      <c r="V92">
        <f t="shared" si="13"/>
        <v>89</v>
      </c>
      <c r="W92">
        <f t="shared" si="13"/>
        <v>1.0543230199202771</v>
      </c>
      <c r="X92">
        <f t="shared" si="13"/>
        <v>1.2338236114625163</v>
      </c>
      <c r="Y92">
        <f t="shared" si="14"/>
        <v>-0.17950059154223919</v>
      </c>
      <c r="Z92">
        <f t="shared" si="15"/>
        <v>1.0257600244488081</v>
      </c>
      <c r="AA92">
        <f t="shared" si="16"/>
        <v>-2.1899532962428281</v>
      </c>
      <c r="AB92">
        <f t="shared" si="17"/>
        <v>1.8309521131583497</v>
      </c>
      <c r="AD92">
        <f t="shared" si="19"/>
        <v>89</v>
      </c>
      <c r="AE92">
        <f t="shared" si="20"/>
        <v>11.208496897982</v>
      </c>
    </row>
    <row r="93" spans="1:31" x14ac:dyDescent="0.35">
      <c r="A93">
        <f t="shared" si="11"/>
        <v>90</v>
      </c>
      <c r="B93">
        <v>9.8337122512150579</v>
      </c>
      <c r="D93">
        <f t="shared" si="18"/>
        <v>90</v>
      </c>
      <c r="E93">
        <f t="shared" si="12"/>
        <v>-0.32046162684666513</v>
      </c>
      <c r="F93">
        <f t="shared" si="21"/>
        <v>-0.53831545643020873</v>
      </c>
      <c r="V93">
        <f t="shared" si="13"/>
        <v>90</v>
      </c>
      <c r="W93">
        <f t="shared" si="13"/>
        <v>-0.32046162684666513</v>
      </c>
      <c r="X93">
        <f t="shared" si="13"/>
        <v>-0.53831545643020873</v>
      </c>
      <c r="Y93">
        <f t="shared" si="14"/>
        <v>0.2178538295835436</v>
      </c>
      <c r="Z93">
        <f t="shared" si="15"/>
        <v>1.0257600244488081</v>
      </c>
      <c r="AA93">
        <f t="shared" si="16"/>
        <v>-1.7925988751170454</v>
      </c>
      <c r="AB93">
        <f t="shared" si="17"/>
        <v>2.2283065342841324</v>
      </c>
      <c r="AD93">
        <f t="shared" si="19"/>
        <v>90</v>
      </c>
      <c r="AE93">
        <f t="shared" si="20"/>
        <v>9.8337122512150579</v>
      </c>
    </row>
    <row r="94" spans="1:31" x14ac:dyDescent="0.35">
      <c r="A94">
        <f t="shared" si="11"/>
        <v>91</v>
      </c>
      <c r="B94">
        <v>11.009228904367124</v>
      </c>
      <c r="D94">
        <f t="shared" si="18"/>
        <v>91</v>
      </c>
      <c r="E94">
        <f t="shared" si="12"/>
        <v>0.85505502630540065</v>
      </c>
      <c r="F94">
        <f t="shared" si="21"/>
        <v>0.8640052990850291</v>
      </c>
      <c r="V94">
        <f t="shared" si="13"/>
        <v>91</v>
      </c>
      <c r="W94">
        <f t="shared" si="13"/>
        <v>0.85505502630540065</v>
      </c>
      <c r="X94">
        <f t="shared" si="13"/>
        <v>0.8640052990850291</v>
      </c>
      <c r="Y94">
        <f t="shared" si="14"/>
        <v>-8.9502727796284542E-3</v>
      </c>
      <c r="Z94">
        <f t="shared" si="15"/>
        <v>1.0257600244488081</v>
      </c>
      <c r="AA94">
        <f t="shared" si="16"/>
        <v>-2.0194029774802171</v>
      </c>
      <c r="AB94">
        <f t="shared" si="17"/>
        <v>2.0015024319209607</v>
      </c>
      <c r="AD94">
        <f t="shared" si="19"/>
        <v>91</v>
      </c>
      <c r="AE94">
        <f t="shared" si="20"/>
        <v>11.009228904367124</v>
      </c>
    </row>
    <row r="95" spans="1:31" x14ac:dyDescent="0.35">
      <c r="A95">
        <f t="shared" si="11"/>
        <v>92</v>
      </c>
      <c r="B95">
        <v>9.672211664259164</v>
      </c>
      <c r="D95">
        <f t="shared" si="18"/>
        <v>92</v>
      </c>
      <c r="E95">
        <f t="shared" si="12"/>
        <v>-0.48196221380255899</v>
      </c>
      <c r="F95">
        <f t="shared" si="21"/>
        <v>-0.74081722224883695</v>
      </c>
      <c r="V95">
        <f t="shared" si="13"/>
        <v>92</v>
      </c>
      <c r="W95">
        <f t="shared" si="13"/>
        <v>-0.48196221380255899</v>
      </c>
      <c r="X95">
        <f t="shared" si="13"/>
        <v>-0.74081722224883695</v>
      </c>
      <c r="Y95">
        <f t="shared" si="14"/>
        <v>0.25885500844627796</v>
      </c>
      <c r="Z95">
        <f t="shared" si="15"/>
        <v>1.0257600244488081</v>
      </c>
      <c r="AA95">
        <f t="shared" si="16"/>
        <v>-1.7515976962543109</v>
      </c>
      <c r="AB95">
        <f t="shared" si="17"/>
        <v>2.2693077131468669</v>
      </c>
      <c r="AD95">
        <f t="shared" si="19"/>
        <v>92</v>
      </c>
      <c r="AE95">
        <f t="shared" si="20"/>
        <v>9.672211664259164</v>
      </c>
    </row>
    <row r="96" spans="1:31" x14ac:dyDescent="0.35">
      <c r="A96">
        <f t="shared" si="11"/>
        <v>93</v>
      </c>
      <c r="B96">
        <v>8.0220551654262664</v>
      </c>
      <c r="D96">
        <f t="shared" si="18"/>
        <v>93</v>
      </c>
      <c r="E96">
        <f t="shared" si="12"/>
        <v>-2.1321187126354566</v>
      </c>
      <c r="F96">
        <f t="shared" si="21"/>
        <v>-2.0956171844322209</v>
      </c>
      <c r="V96">
        <f t="shared" si="13"/>
        <v>93</v>
      </c>
      <c r="W96">
        <f t="shared" si="13"/>
        <v>-2.1321187126354566</v>
      </c>
      <c r="X96">
        <f t="shared" si="13"/>
        <v>-2.0956171844322209</v>
      </c>
      <c r="Y96">
        <f t="shared" si="14"/>
        <v>-3.6501528203235711E-2</v>
      </c>
      <c r="Z96">
        <f t="shared" si="15"/>
        <v>1.0257600244488081</v>
      </c>
      <c r="AA96">
        <f t="shared" si="16"/>
        <v>-2.0469542329038246</v>
      </c>
      <c r="AB96">
        <f t="shared" si="17"/>
        <v>1.9739511764973532</v>
      </c>
      <c r="AD96">
        <f t="shared" si="19"/>
        <v>93</v>
      </c>
      <c r="AE96">
        <f t="shared" si="20"/>
        <v>8.0220551654262664</v>
      </c>
    </row>
    <row r="97" spans="1:31" x14ac:dyDescent="0.35">
      <c r="A97">
        <f t="shared" si="11"/>
        <v>94</v>
      </c>
      <c r="B97">
        <v>9.1001604867082797</v>
      </c>
      <c r="D97">
        <f t="shared" si="18"/>
        <v>94</v>
      </c>
      <c r="E97">
        <f t="shared" si="12"/>
        <v>-1.0540133913534433</v>
      </c>
      <c r="F97">
        <f t="shared" si="21"/>
        <v>-0.46926899054501514</v>
      </c>
      <c r="V97">
        <f t="shared" si="13"/>
        <v>94</v>
      </c>
      <c r="W97">
        <f t="shared" si="13"/>
        <v>-1.0540133913534433</v>
      </c>
      <c r="X97">
        <f t="shared" si="13"/>
        <v>-0.46926899054501514</v>
      </c>
      <c r="Y97">
        <f t="shared" si="14"/>
        <v>-0.58474440080842816</v>
      </c>
      <c r="Z97">
        <f t="shared" si="15"/>
        <v>1.0257600244488081</v>
      </c>
      <c r="AA97">
        <f t="shared" si="16"/>
        <v>-2.5951971055090173</v>
      </c>
      <c r="AB97">
        <f t="shared" si="17"/>
        <v>1.4257083038921607</v>
      </c>
      <c r="AD97">
        <f t="shared" si="19"/>
        <v>94</v>
      </c>
      <c r="AE97">
        <f t="shared" si="20"/>
        <v>9.1001604867082797</v>
      </c>
    </row>
    <row r="98" spans="1:31" x14ac:dyDescent="0.35">
      <c r="A98">
        <f t="shared" si="11"/>
        <v>95</v>
      </c>
      <c r="B98">
        <v>10.293563569831946</v>
      </c>
      <c r="D98">
        <f t="shared" si="18"/>
        <v>95</v>
      </c>
      <c r="E98">
        <f t="shared" si="12"/>
        <v>0.13938969177022287</v>
      </c>
      <c r="F98">
        <f t="shared" si="21"/>
        <v>0.70506216845283909</v>
      </c>
      <c r="V98">
        <f t="shared" si="13"/>
        <v>95</v>
      </c>
      <c r="W98">
        <f t="shared" si="13"/>
        <v>0.13938969177022287</v>
      </c>
      <c r="X98">
        <f t="shared" si="13"/>
        <v>0.70506216845283909</v>
      </c>
      <c r="Y98">
        <f t="shared" si="14"/>
        <v>-0.56567247668261622</v>
      </c>
      <c r="Z98">
        <f t="shared" si="15"/>
        <v>1.0257600244488081</v>
      </c>
      <c r="AA98">
        <f t="shared" si="16"/>
        <v>-2.5761251813832051</v>
      </c>
      <c r="AB98">
        <f t="shared" si="17"/>
        <v>1.4447802280179727</v>
      </c>
      <c r="AD98">
        <f t="shared" si="19"/>
        <v>95</v>
      </c>
      <c r="AE98">
        <f t="shared" si="20"/>
        <v>10.293563569831946</v>
      </c>
    </row>
    <row r="99" spans="1:31" x14ac:dyDescent="0.35">
      <c r="A99">
        <f t="shared" si="11"/>
        <v>96</v>
      </c>
      <c r="B99">
        <v>10.874137892356456</v>
      </c>
      <c r="D99">
        <f t="shared" si="18"/>
        <v>96</v>
      </c>
      <c r="E99">
        <f t="shared" si="12"/>
        <v>0.71996401429473345</v>
      </c>
      <c r="F99">
        <f t="shared" si="21"/>
        <v>0.95928441503631356</v>
      </c>
      <c r="V99">
        <f t="shared" si="13"/>
        <v>96</v>
      </c>
      <c r="W99">
        <f t="shared" si="13"/>
        <v>0.71996401429473345</v>
      </c>
      <c r="X99">
        <f t="shared" si="13"/>
        <v>0.95928441503631356</v>
      </c>
      <c r="Y99">
        <f t="shared" si="14"/>
        <v>-0.23932040074158012</v>
      </c>
      <c r="Z99">
        <f t="shared" si="15"/>
        <v>1.0257600244488081</v>
      </c>
      <c r="AA99">
        <f t="shared" si="16"/>
        <v>-2.249773105442169</v>
      </c>
      <c r="AB99">
        <f t="shared" si="17"/>
        <v>1.7711323039590088</v>
      </c>
      <c r="AD99">
        <f t="shared" si="19"/>
        <v>96</v>
      </c>
      <c r="AE99">
        <f t="shared" si="20"/>
        <v>10.874137892356456</v>
      </c>
    </row>
    <row r="100" spans="1:31" x14ac:dyDescent="0.35">
      <c r="A100">
        <f t="shared" si="11"/>
        <v>97</v>
      </c>
      <c r="B100">
        <v>11.048588930382071</v>
      </c>
      <c r="D100">
        <f t="shared" si="18"/>
        <v>97</v>
      </c>
      <c r="E100">
        <f t="shared" si="12"/>
        <v>0.89441505232034757</v>
      </c>
      <c r="F100">
        <f t="shared" si="21"/>
        <v>0.82004657039687678</v>
      </c>
      <c r="V100">
        <f t="shared" si="13"/>
        <v>97</v>
      </c>
      <c r="W100">
        <f t="shared" si="13"/>
        <v>0.89441505232034757</v>
      </c>
      <c r="X100">
        <f t="shared" si="13"/>
        <v>0.82004657039687678</v>
      </c>
      <c r="Y100">
        <f t="shared" si="14"/>
        <v>7.4368481923470786E-2</v>
      </c>
      <c r="Z100">
        <f t="shared" si="15"/>
        <v>1.0257600244488081</v>
      </c>
      <c r="AA100">
        <f t="shared" si="16"/>
        <v>-1.9360842227771182</v>
      </c>
      <c r="AB100">
        <f t="shared" si="17"/>
        <v>2.0848211866240596</v>
      </c>
      <c r="AD100">
        <f t="shared" si="19"/>
        <v>97</v>
      </c>
      <c r="AE100">
        <f t="shared" si="20"/>
        <v>11.048588930382071</v>
      </c>
    </row>
    <row r="101" spans="1:31" x14ac:dyDescent="0.35">
      <c r="A101">
        <f t="shared" si="11"/>
        <v>98</v>
      </c>
      <c r="B101">
        <v>10.377103608405847</v>
      </c>
      <c r="D101">
        <f t="shared" si="18"/>
        <v>98</v>
      </c>
      <c r="E101">
        <f t="shared" si="12"/>
        <v>0.22292973034412356</v>
      </c>
      <c r="F101">
        <f t="shared" si="21"/>
        <v>-5.4551662237158266E-2</v>
      </c>
      <c r="V101">
        <f t="shared" si="13"/>
        <v>98</v>
      </c>
      <c r="W101">
        <f t="shared" si="13"/>
        <v>0.22292973034412356</v>
      </c>
      <c r="X101">
        <f t="shared" si="13"/>
        <v>-5.4551662237158266E-2</v>
      </c>
      <c r="Y101">
        <f t="shared" si="14"/>
        <v>0.27748139258128179</v>
      </c>
      <c r="Z101">
        <f t="shared" si="15"/>
        <v>1.0257600244488081</v>
      </c>
      <c r="AA101">
        <f t="shared" si="16"/>
        <v>-1.7329713121193071</v>
      </c>
      <c r="AB101">
        <f t="shared" si="17"/>
        <v>2.2879340972818705</v>
      </c>
      <c r="AD101">
        <f t="shared" si="19"/>
        <v>98</v>
      </c>
      <c r="AE101">
        <f t="shared" si="20"/>
        <v>10.377103608405847</v>
      </c>
    </row>
    <row r="102" spans="1:31" x14ac:dyDescent="0.35">
      <c r="A102">
        <f t="shared" si="11"/>
        <v>99</v>
      </c>
      <c r="B102">
        <v>11.10073340647541</v>
      </c>
      <c r="D102">
        <f t="shared" si="18"/>
        <v>99</v>
      </c>
      <c r="E102">
        <f t="shared" si="12"/>
        <v>0.94655952841368673</v>
      </c>
      <c r="F102">
        <f t="shared" si="21"/>
        <v>0.75591922392870869</v>
      </c>
      <c r="V102">
        <f t="shared" si="13"/>
        <v>99</v>
      </c>
      <c r="W102">
        <f t="shared" si="13"/>
        <v>0.94655952841368673</v>
      </c>
      <c r="X102">
        <f t="shared" si="13"/>
        <v>0.75591922392870869</v>
      </c>
      <c r="Y102">
        <f t="shared" si="14"/>
        <v>0.19064030448497804</v>
      </c>
      <c r="Z102">
        <f t="shared" si="15"/>
        <v>1.0257600244488081</v>
      </c>
      <c r="AA102">
        <f t="shared" si="16"/>
        <v>-1.8198124002156109</v>
      </c>
      <c r="AB102">
        <f t="shared" si="17"/>
        <v>2.2010930091855672</v>
      </c>
      <c r="AD102">
        <f t="shared" si="19"/>
        <v>99</v>
      </c>
      <c r="AE102">
        <f t="shared" si="20"/>
        <v>11.10073340647541</v>
      </c>
    </row>
    <row r="103" spans="1:31" x14ac:dyDescent="0.35">
      <c r="A103">
        <f t="shared" si="11"/>
        <v>100</v>
      </c>
      <c r="B103">
        <v>9.5564566897714425</v>
      </c>
      <c r="D103">
        <f t="shared" si="18"/>
        <v>100</v>
      </c>
      <c r="E103">
        <f t="shared" si="12"/>
        <v>-0.59771718829028053</v>
      </c>
      <c r="F103">
        <f t="shared" si="21"/>
        <v>-0.960761014582308</v>
      </c>
      <c r="V103">
        <f t="shared" si="13"/>
        <v>100</v>
      </c>
      <c r="W103">
        <f t="shared" si="13"/>
        <v>-0.59771718829028053</v>
      </c>
      <c r="X103">
        <f t="shared" si="13"/>
        <v>-0.960761014582308</v>
      </c>
      <c r="Y103">
        <f t="shared" si="14"/>
        <v>0.36304382629202747</v>
      </c>
      <c r="Z103">
        <f t="shared" si="15"/>
        <v>1.0257600244488081</v>
      </c>
      <c r="AA103">
        <f t="shared" si="16"/>
        <v>-1.6474088784085614</v>
      </c>
      <c r="AB103">
        <f t="shared" si="17"/>
        <v>2.3734965309926164</v>
      </c>
      <c r="AD103">
        <f t="shared" si="19"/>
        <v>100</v>
      </c>
      <c r="AE103">
        <f t="shared" si="20"/>
        <v>9.5564566897714425</v>
      </c>
    </row>
    <row r="104" spans="1:31" x14ac:dyDescent="0.35">
      <c r="A104">
        <f t="shared" si="11"/>
        <v>101</v>
      </c>
      <c r="B104">
        <v>10.126612012197914</v>
      </c>
      <c r="D104">
        <f t="shared" si="18"/>
        <v>101</v>
      </c>
      <c r="E104">
        <f t="shared" si="12"/>
        <v>-2.7561865863809487E-2</v>
      </c>
      <c r="F104">
        <f t="shared" si="21"/>
        <v>-2.2973920729962405E-2</v>
      </c>
      <c r="V104">
        <f t="shared" si="13"/>
        <v>101</v>
      </c>
      <c r="W104">
        <f t="shared" si="13"/>
        <v>-2.7561865863809487E-2</v>
      </c>
      <c r="X104">
        <f t="shared" si="13"/>
        <v>-2.2973920729962405E-2</v>
      </c>
      <c r="Y104">
        <f t="shared" si="14"/>
        <v>-4.5879451338470822E-3</v>
      </c>
      <c r="Z104">
        <f t="shared" si="15"/>
        <v>1.0257600244488081</v>
      </c>
      <c r="AA104">
        <f t="shared" si="16"/>
        <v>-2.015040649834436</v>
      </c>
      <c r="AB104">
        <f t="shared" si="17"/>
        <v>2.0058647595667418</v>
      </c>
      <c r="AD104">
        <f t="shared" si="19"/>
        <v>101</v>
      </c>
      <c r="AE104">
        <f t="shared" si="20"/>
        <v>10.126612012197914</v>
      </c>
    </row>
    <row r="105" spans="1:31" x14ac:dyDescent="0.35">
      <c r="A105">
        <f t="shared" si="11"/>
        <v>102</v>
      </c>
      <c r="B105">
        <v>10.618656799718755</v>
      </c>
      <c r="D105">
        <f t="shared" si="18"/>
        <v>102</v>
      </c>
      <c r="E105">
        <f t="shared" si="12"/>
        <v>0.46448292165703187</v>
      </c>
      <c r="F105">
        <f t="shared" si="21"/>
        <v>0.45028671449116481</v>
      </c>
      <c r="V105">
        <f t="shared" si="13"/>
        <v>102</v>
      </c>
      <c r="W105">
        <f t="shared" si="13"/>
        <v>0.46448292165703187</v>
      </c>
      <c r="X105">
        <f t="shared" si="13"/>
        <v>0.45028671449116481</v>
      </c>
      <c r="Y105">
        <f t="shared" si="14"/>
        <v>1.4196207165867059E-2</v>
      </c>
      <c r="Z105">
        <f t="shared" si="15"/>
        <v>1.0257600244488081</v>
      </c>
      <c r="AA105">
        <f t="shared" si="16"/>
        <v>-1.9962564975347219</v>
      </c>
      <c r="AB105">
        <f t="shared" si="17"/>
        <v>2.0246489118664561</v>
      </c>
      <c r="AD105">
        <f t="shared" si="19"/>
        <v>102</v>
      </c>
      <c r="AE105">
        <f t="shared" si="20"/>
        <v>10.618656799718755</v>
      </c>
    </row>
    <row r="106" spans="1:31" x14ac:dyDescent="0.35">
      <c r="A106">
        <f t="shared" si="11"/>
        <v>103</v>
      </c>
      <c r="B106">
        <v>11.369377647513675</v>
      </c>
      <c r="D106">
        <f t="shared" si="18"/>
        <v>103</v>
      </c>
      <c r="E106">
        <f t="shared" si="12"/>
        <v>1.2152037694519517</v>
      </c>
      <c r="F106">
        <f t="shared" si="21"/>
        <v>1.0929602190260399</v>
      </c>
      <c r="V106">
        <f t="shared" si="13"/>
        <v>103</v>
      </c>
      <c r="W106">
        <f t="shared" si="13"/>
        <v>1.2152037694519517</v>
      </c>
      <c r="X106">
        <f t="shared" si="13"/>
        <v>1.0929602190260399</v>
      </c>
      <c r="Y106">
        <f t="shared" si="14"/>
        <v>0.12224355042591184</v>
      </c>
      <c r="Z106">
        <f t="shared" si="15"/>
        <v>1.0257600244488081</v>
      </c>
      <c r="AA106">
        <f t="shared" si="16"/>
        <v>-1.8882091542746771</v>
      </c>
      <c r="AB106">
        <f t="shared" si="17"/>
        <v>2.1326962551265005</v>
      </c>
      <c r="AD106">
        <f t="shared" si="19"/>
        <v>103</v>
      </c>
      <c r="AE106">
        <f t="shared" si="20"/>
        <v>11.369377647513675</v>
      </c>
    </row>
    <row r="107" spans="1:31" x14ac:dyDescent="0.35">
      <c r="A107">
        <f t="shared" si="11"/>
        <v>104</v>
      </c>
      <c r="B107">
        <v>10.761442220235375</v>
      </c>
      <c r="D107">
        <f t="shared" si="18"/>
        <v>104</v>
      </c>
      <c r="E107">
        <f t="shared" si="12"/>
        <v>0.60726834217365244</v>
      </c>
      <c r="F107">
        <f t="shared" si="21"/>
        <v>0.2059810282278558</v>
      </c>
      <c r="V107">
        <f t="shared" si="13"/>
        <v>104</v>
      </c>
      <c r="W107">
        <f t="shared" si="13"/>
        <v>0.60726834217365244</v>
      </c>
      <c r="X107">
        <f t="shared" si="13"/>
        <v>0.2059810282278558</v>
      </c>
      <c r="Y107">
        <f t="shared" si="14"/>
        <v>0.40128731394579664</v>
      </c>
      <c r="Z107">
        <f t="shared" si="15"/>
        <v>1.0257600244488081</v>
      </c>
      <c r="AA107">
        <f t="shared" si="16"/>
        <v>-1.6091653907547923</v>
      </c>
      <c r="AB107">
        <f t="shared" si="17"/>
        <v>2.4117400186463858</v>
      </c>
      <c r="AD107">
        <f t="shared" si="19"/>
        <v>104</v>
      </c>
      <c r="AE107">
        <f t="shared" si="20"/>
        <v>10.761442220235375</v>
      </c>
    </row>
    <row r="108" spans="1:31" x14ac:dyDescent="0.35">
      <c r="A108">
        <f t="shared" si="11"/>
        <v>105</v>
      </c>
      <c r="B108" s="8">
        <v>11.954765055482959</v>
      </c>
      <c r="D108" s="8">
        <f t="shared" si="18"/>
        <v>105</v>
      </c>
      <c r="E108" s="8">
        <f t="shared" si="12"/>
        <v>1.8005911774212358</v>
      </c>
      <c r="F108" s="8">
        <f t="shared" si="21"/>
        <v>1.4528809668177645</v>
      </c>
      <c r="V108">
        <f t="shared" si="13"/>
        <v>105</v>
      </c>
      <c r="W108">
        <f t="shared" si="13"/>
        <v>1.8005911774212358</v>
      </c>
      <c r="X108">
        <f t="shared" si="13"/>
        <v>1.4528809668177645</v>
      </c>
      <c r="Y108">
        <f t="shared" si="14"/>
        <v>0.34771021060347129</v>
      </c>
      <c r="Z108">
        <f t="shared" si="15"/>
        <v>1.0257600244488081</v>
      </c>
      <c r="AA108">
        <f t="shared" si="16"/>
        <v>-1.6627424940971176</v>
      </c>
      <c r="AB108">
        <f t="shared" si="17"/>
        <v>2.3581629153040602</v>
      </c>
      <c r="AD108" s="8">
        <f t="shared" si="19"/>
        <v>105</v>
      </c>
      <c r="AE108" s="8">
        <f t="shared" si="20"/>
        <v>11.954765055482959</v>
      </c>
    </row>
    <row r="109" spans="1:31" x14ac:dyDescent="0.35">
      <c r="V109">
        <f>V108+1</f>
        <v>106</v>
      </c>
      <c r="Y109">
        <f>SUMPRODUCT(W107:W108,I$4:I$5)+SUMPRODUCT(X107:X108,J$4:J$5)</f>
        <v>0.68112294155307762</v>
      </c>
      <c r="Z109">
        <f>J$15*SQRT(SUMSQ(M$16:M16))</f>
        <v>1.0257600244488081</v>
      </c>
      <c r="AA109">
        <f>Y109-NORMSINV(1-Z$2/2)*Z109</f>
        <v>-1.3293297631475114</v>
      </c>
      <c r="AB109">
        <f>Y109+NORMSINV(1-Z$2/2)*Z109</f>
        <v>2.6915756462536664</v>
      </c>
      <c r="AD109">
        <f t="shared" si="19"/>
        <v>106</v>
      </c>
      <c r="AE109">
        <f>Y109+J$6</f>
        <v>10.835296819614801</v>
      </c>
    </row>
    <row r="110" spans="1:31" x14ac:dyDescent="0.35">
      <c r="V110">
        <f>V109+1</f>
        <v>107</v>
      </c>
      <c r="Y110">
        <f>SUMPRODUCT(W108,I4)+SUMPRODUCT(Y109,I5)+SUMPRODUCT(X108,J4)</f>
        <v>0.49583749279676476</v>
      </c>
      <c r="Z110">
        <f>J$15*SQRT(SUMSQ(M$16:M17))</f>
        <v>1.0650612208164711</v>
      </c>
      <c r="AA110">
        <f>Y110-NORMSINV(1-Z$2/2)*Z110</f>
        <v>-1.5916441413337801</v>
      </c>
      <c r="AB110">
        <f>Y110+NORMSINV(1-Z$2/2)*Z110</f>
        <v>2.5833191269273095</v>
      </c>
      <c r="AD110">
        <f t="shared" si="19"/>
        <v>107</v>
      </c>
      <c r="AE110">
        <f>Y110+J$6</f>
        <v>10.650011370858488</v>
      </c>
    </row>
    <row r="111" spans="1:31" x14ac:dyDescent="0.35">
      <c r="V111">
        <f>V110+1</f>
        <v>108</v>
      </c>
      <c r="Y111">
        <f>SUMPRODUCT(Y109:Y110,I4:I5)</f>
        <v>0.397822221269862</v>
      </c>
      <c r="Z111">
        <f>J$15*SQRT(SUMSQ(M$16:M18))</f>
        <v>1.0844813199987979</v>
      </c>
      <c r="AA111">
        <f>Y111-NORMSINV(1-Z$2/2)*Z111</f>
        <v>-1.7277221078342389</v>
      </c>
      <c r="AB111">
        <f>Y111+NORMSINV(1-Z$2/2)*Z111</f>
        <v>2.5233665503739631</v>
      </c>
      <c r="AD111">
        <f t="shared" si="19"/>
        <v>108</v>
      </c>
      <c r="AE111">
        <f>Y111+J$6</f>
        <v>10.551996099331586</v>
      </c>
    </row>
    <row r="112" spans="1:31" x14ac:dyDescent="0.35">
      <c r="V112">
        <f>V111+1</f>
        <v>109</v>
      </c>
      <c r="Y112">
        <f>SUMPRODUCT(Y110:Y111,I4:I5)</f>
        <v>0.29524045599082777</v>
      </c>
      <c r="Z112">
        <f>J$15*SQRT(SUMSQ(M$16:M19))</f>
        <v>1.0972276394428229</v>
      </c>
      <c r="AA112">
        <f>Y112-NORMSINV(1-Z$2/2)*Z112</f>
        <v>-1.8552862001590047</v>
      </c>
      <c r="AB112">
        <f>Y112+NORMSINV(1-Z$2/2)*Z112</f>
        <v>2.4457671121406603</v>
      </c>
      <c r="AD112">
        <f t="shared" si="19"/>
        <v>109</v>
      </c>
      <c r="AE112">
        <f>Y112+J$6</f>
        <v>10.44941433405255</v>
      </c>
    </row>
    <row r="113" spans="22:31" x14ac:dyDescent="0.35">
      <c r="V113" s="8">
        <f>V112+1</f>
        <v>110</v>
      </c>
      <c r="W113" s="8"/>
      <c r="X113" s="8"/>
      <c r="Y113" s="8">
        <f>SUMPRODUCT(Y111:Y112,I4:I5)</f>
        <v>0.23321736514080291</v>
      </c>
      <c r="Z113" s="8">
        <f>J$15*SQRT(SUMSQ(M$16:M20))</f>
        <v>1.1039992750098557</v>
      </c>
      <c r="AA113" s="8">
        <f>Y113-NORMSINV(1-Z$2/2)*Z113</f>
        <v>-1.9305814528368443</v>
      </c>
      <c r="AB113" s="8">
        <f>Y113+NORMSINV(1-Z$2/2)*Z113</f>
        <v>2.39701618311845</v>
      </c>
      <c r="AD113" s="8">
        <f t="shared" si="19"/>
        <v>110</v>
      </c>
      <c r="AE113" s="8">
        <f>Y113+J$6</f>
        <v>10.387391243202526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ARMA 1.1</vt:lpstr>
      <vt:lpstr>ARMA 2.1</vt:lpstr>
      <vt:lpstr>ARMA 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2025-02-01T10:39:54Z</dcterms:created>
  <dcterms:modified xsi:type="dcterms:W3CDTF">2025-02-01T10:42:10Z</dcterms:modified>
</cp:coreProperties>
</file>