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522F9B6-5197-446C-8963-5FCEAAE9C991}" xr6:coauthVersionLast="47" xr6:coauthVersionMax="47" xr10:uidLastSave="{00000000-0000-0000-0000-000000000000}"/>
  <bookViews>
    <workbookView xWindow="-110" yWindow="-110" windowWidth="19420" windowHeight="10300" xr2:uid="{77B23230-7324-480A-BCEF-F612C2FFF9EB}"/>
  </bookViews>
  <sheets>
    <sheet name="Title" sheetId="2" r:id="rId1"/>
    <sheet name="PACF" sheetId="1" r:id="rId2"/>
  </sheets>
  <externalReferences>
    <externalReference r:id="rId3"/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32" i="1" s="1"/>
  <c r="K29" i="1"/>
  <c r="D6" i="1"/>
  <c r="D7" i="1" s="1"/>
  <c r="D8" i="1" s="1"/>
  <c r="D9" i="1" s="1"/>
  <c r="D10" i="1" s="1"/>
  <c r="D11" i="1" s="1"/>
  <c r="M36" i="1"/>
  <c r="G9" i="1"/>
  <c r="G5" i="1"/>
  <c r="N23" i="1"/>
  <c r="N19" i="1" a="1"/>
  <c r="G14" i="1"/>
  <c r="F8" i="1"/>
  <c r="I4" i="1" a="1"/>
  <c r="K22" i="1"/>
  <c r="G13" i="1"/>
  <c r="E8" i="1"/>
  <c r="G4" i="1"/>
  <c r="I21" i="1"/>
  <c r="G11" i="1"/>
  <c r="G7" i="1"/>
  <c r="E4" i="1"/>
  <c r="F11" i="1"/>
  <c r="F7" i="1"/>
  <c r="E11" i="1"/>
  <c r="E7" i="1"/>
  <c r="K19" i="1" a="1"/>
  <c r="G10" i="1"/>
  <c r="G6" i="1"/>
  <c r="I19" i="1"/>
  <c r="F10" i="1"/>
  <c r="F6" i="1"/>
  <c r="E10" i="1"/>
  <c r="E6" i="1"/>
  <c r="M34" i="1"/>
  <c r="F9" i="1"/>
  <c r="F5" i="1"/>
  <c r="M30" i="1"/>
  <c r="E9" i="1"/>
  <c r="E5" i="1"/>
  <c r="M29" i="1"/>
  <c r="W14" i="1" a="1"/>
  <c r="G8" i="1"/>
  <c r="Y17" i="1" l="1"/>
  <c r="Y14" i="1"/>
  <c r="Y16" i="1"/>
  <c r="X16" i="1"/>
  <c r="W16" i="1"/>
  <c r="Z15" i="1"/>
  <c r="Y15" i="1"/>
  <c r="X15" i="1"/>
  <c r="W15" i="1"/>
  <c r="Z17" i="1"/>
  <c r="Z14" i="1"/>
  <c r="X17" i="1"/>
  <c r="X14" i="1"/>
  <c r="W17" i="1"/>
  <c r="W14" i="1"/>
  <c r="Z16" i="1"/>
  <c r="O4" i="1"/>
  <c r="S4" i="1"/>
  <c r="P4" i="1"/>
  <c r="N6" i="1" s="1"/>
  <c r="K34" i="1"/>
  <c r="L20" i="1"/>
  <c r="K20" i="1"/>
  <c r="L19" i="1"/>
  <c r="K19" i="1"/>
  <c r="U4" i="1"/>
  <c r="R7" i="1" s="1"/>
  <c r="R11" i="1"/>
  <c r="N10" i="1"/>
  <c r="R4" i="1"/>
  <c r="N4" i="1"/>
  <c r="O5" i="1" s="1"/>
  <c r="P6" i="1" s="1"/>
  <c r="R12" i="1"/>
  <c r="I4" i="1"/>
  <c r="N20" i="1"/>
  <c r="N19" i="1"/>
  <c r="P21" i="1"/>
  <c r="O21" i="1"/>
  <c r="N21" i="1"/>
  <c r="P20" i="1"/>
  <c r="O20" i="1"/>
  <c r="P19" i="1"/>
  <c r="O19" i="1"/>
  <c r="P5" i="1"/>
  <c r="O6" i="1" s="1"/>
  <c r="N5" i="1"/>
  <c r="P8" i="1" s="1" a="1"/>
  <c r="K36" i="1"/>
  <c r="K35" i="1"/>
  <c r="S5" i="1"/>
  <c r="T6" i="1" s="1"/>
  <c r="U7" i="1" s="1"/>
  <c r="T4" i="1"/>
  <c r="N9" i="1"/>
  <c r="R9" i="1"/>
  <c r="K4" i="1"/>
  <c r="K8" i="1"/>
  <c r="L4" i="1"/>
  <c r="K5" i="1" s="1"/>
  <c r="I6" i="1"/>
  <c r="I8" i="1" s="1" a="1"/>
  <c r="I8" i="1" s="1"/>
  <c r="K7" i="1"/>
  <c r="N8" i="1"/>
  <c r="R10" i="1"/>
  <c r="T5" i="1" l="1"/>
  <c r="R5" i="1"/>
  <c r="U5" i="1"/>
  <c r="R6" i="1"/>
  <c r="L5" i="1"/>
  <c r="K10" i="1" a="1"/>
  <c r="P9" i="1"/>
  <c r="P8" i="1"/>
  <c r="P10" i="1"/>
  <c r="U6" i="1" l="1"/>
  <c r="T7" i="1" s="1"/>
  <c r="S6" i="1"/>
  <c r="T9" i="1" s="1" a="1"/>
  <c r="K11" i="1"/>
  <c r="K10" i="1"/>
  <c r="S7" i="1"/>
  <c r="R14" i="1" a="1"/>
  <c r="T12" i="1" l="1"/>
  <c r="T11" i="1"/>
  <c r="T10" i="1"/>
  <c r="T9" i="1"/>
  <c r="U15" i="1"/>
  <c r="S15" i="1"/>
  <c r="U17" i="1"/>
  <c r="T17" i="1"/>
  <c r="T14" i="1"/>
  <c r="S17" i="1"/>
  <c r="S14" i="1"/>
  <c r="R17" i="1"/>
  <c r="R14" i="1"/>
  <c r="U16" i="1"/>
  <c r="T16" i="1"/>
  <c r="S16" i="1"/>
  <c r="R16" i="1"/>
  <c r="T15" i="1"/>
  <c r="R15" i="1"/>
  <c r="U14" i="1"/>
</calcChain>
</file>

<file path=xl/sharedStrings.xml><?xml version="1.0" encoding="utf-8"?>
<sst xmlns="http://schemas.openxmlformats.org/spreadsheetml/2006/main" count="24" uniqueCount="23">
  <si>
    <t>Partial Autocorrelation Function (PACF)</t>
  </si>
  <si>
    <t>Date</t>
  </si>
  <si>
    <t>Dow</t>
  </si>
  <si>
    <t>Lag</t>
  </si>
  <si>
    <t>ACVF</t>
  </si>
  <si>
    <t>ACF</t>
  </si>
  <si>
    <t>PACF</t>
  </si>
  <si>
    <r>
      <t>p</t>
    </r>
    <r>
      <rPr>
        <vertAlign val="subscript"/>
        <sz val="11"/>
        <color theme="1"/>
        <rFont val="Aptos Narrow"/>
        <family val="2"/>
        <scheme val="minor"/>
      </rPr>
      <t>4</t>
    </r>
  </si>
  <si>
    <r>
      <t>p</t>
    </r>
    <r>
      <rPr>
        <vertAlign val="subscript"/>
        <sz val="11"/>
        <color theme="1"/>
        <rFont val="Aptos Narrow"/>
        <family val="2"/>
        <scheme val="minor"/>
      </rPr>
      <t>2,4</t>
    </r>
  </si>
  <si>
    <t>Bartlett</t>
  </si>
  <si>
    <t>n</t>
  </si>
  <si>
    <t>s.e.</t>
  </si>
  <si>
    <t>alpha</t>
  </si>
  <si>
    <t>crit</t>
  </si>
  <si>
    <t>=NORM.INV(1-P5/2,0,P4)</t>
  </si>
  <si>
    <t>k</t>
  </si>
  <si>
    <t>p-value</t>
  </si>
  <si>
    <t>=1-NORM.DIST(K34,0,K30,TRUE)</t>
  </si>
  <si>
    <t>sig</t>
  </si>
  <si>
    <t>Real Statistics Using Excel</t>
  </si>
  <si>
    <t>Updated</t>
  </si>
  <si>
    <t>Copyright © 2013 - 2025 Charles Zaiontz</t>
  </si>
  <si>
    <t>Partial Autocorrelation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</si>
</sst>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7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2" fontId="0" fillId="0" borderId="10" xfId="0" applyNumberFormat="1" applyBorder="1"/>
    <xf numFmtId="0" fontId="0" fillId="0" borderId="0" xfId="0" quotePrefix="1"/>
    <xf numFmtId="0" fontId="0" fillId="0" borderId="12" xfId="0" applyBorder="1" applyAlignment="1">
      <alignment horizontal="right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 Correlogram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PACF!$G$5:$G$11</c:f>
              <c:strCache>
                <c:ptCount val="7"/>
                <c:pt idx="0">
                  <c:v>0.781796802</c:v>
                </c:pt>
                <c:pt idx="1">
                  <c:v>-0.09420828</c:v>
                </c:pt>
                <c:pt idx="2">
                  <c:v>0.090030252</c:v>
                </c:pt>
                <c:pt idx="3">
                  <c:v>-0.06685151</c:v>
                </c:pt>
                <c:pt idx="4">
                  <c:v>-0.064809239</c:v>
                </c:pt>
                <c:pt idx="5">
                  <c:v>-0.076834488</c:v>
                </c:pt>
                <c:pt idx="6">
                  <c:v>-0.005639524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PACF!$D$5:$D$11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PACF!$G$5:$G$11</c:f>
              <c:numCache>
                <c:formatCode>General</c:formatCode>
                <c:ptCount val="7"/>
                <c:pt idx="0">
                  <c:v>0.78179680154351949</c:v>
                </c:pt>
                <c:pt idx="1">
                  <c:v>-9.4208280467553029E-2</c:v>
                </c:pt>
                <c:pt idx="2">
                  <c:v>9.0030251769264158E-2</c:v>
                </c:pt>
                <c:pt idx="3">
                  <c:v>-6.6851509786990393E-2</c:v>
                </c:pt>
                <c:pt idx="4">
                  <c:v>-6.4809238757678078E-2</c:v>
                </c:pt>
                <c:pt idx="5">
                  <c:v>-7.683448789667402E-2</c:v>
                </c:pt>
                <c:pt idx="6">
                  <c:v>-5.6395237345170518E-3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0-4E68-907B-F7FBE8BE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4764264"/>
        <c:axId val="494767008"/>
      </c:barChart>
      <c:catAx>
        <c:axId val="494764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7008"/>
        <c:crosses val="autoZero"/>
        <c:auto val="1"/>
        <c:lblAlgn val="ctr"/>
        <c:lblOffset val="100"/>
        <c:noMultiLvlLbl val="0"/>
      </c:catAx>
      <c:valAx>
        <c:axId val="4947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14287</xdr:rowOff>
    </xdr:from>
    <xdr:to>
      <xdr:col>7</xdr:col>
      <xdr:colOff>552450</xdr:colOff>
      <xdr:row>40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FB9F8E-857B-4563-93A1-3CA01B6A9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D5">
            <v>1</v>
          </cell>
          <cell r="G5">
            <v>0.78179680154351949</v>
          </cell>
        </row>
        <row r="6">
          <cell r="D6">
            <v>2</v>
          </cell>
          <cell r="G6">
            <v>-9.4208280467553029E-2</v>
          </cell>
        </row>
        <row r="7">
          <cell r="D7">
            <v>3</v>
          </cell>
          <cell r="G7">
            <v>9.0030251769264158E-2</v>
          </cell>
        </row>
        <row r="8">
          <cell r="D8">
            <v>4</v>
          </cell>
          <cell r="G8">
            <v>-6.6851509786990393E-2</v>
          </cell>
        </row>
        <row r="9">
          <cell r="D9">
            <v>5</v>
          </cell>
          <cell r="G9">
            <v>-6.4809238757678078E-2</v>
          </cell>
        </row>
        <row r="10">
          <cell r="D10">
            <v>6</v>
          </cell>
          <cell r="G10">
            <v>-7.683448789667402E-2</v>
          </cell>
        </row>
        <row r="11">
          <cell r="D11">
            <v>7</v>
          </cell>
          <cell r="G11">
            <v>-5.6395237345170518E-3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CF"/>
      <definedName name="ACORR"/>
      <definedName name="ACOV"/>
      <definedName name="ACVF"/>
      <definedName name="FTEXT"/>
      <definedName name="PAC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90F2-57AB-4D6E-84A4-5BFAEF4D9DB6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19</v>
      </c>
    </row>
    <row r="2" spans="1:13" x14ac:dyDescent="0.35">
      <c r="A2" t="s">
        <v>22</v>
      </c>
    </row>
    <row r="4" spans="1:13" x14ac:dyDescent="0.35">
      <c r="A4" t="s">
        <v>20</v>
      </c>
      <c r="B4" s="23">
        <v>45679</v>
      </c>
    </row>
    <row r="6" spans="1:13" x14ac:dyDescent="0.35">
      <c r="A6" s="24" t="s">
        <v>21</v>
      </c>
    </row>
    <row r="10" spans="1:13" ht="18.5" x14ac:dyDescent="0.45">
      <c r="M1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E35C-50A1-45C8-8DD6-C2BA2BB3CA56}">
  <sheetPr codeName="Sheet45"/>
  <dimension ref="A1:Z36"/>
  <sheetViews>
    <sheetView workbookViewId="0">
      <selection activeCell="C17" sqref="C17"/>
    </sheetView>
  </sheetViews>
  <sheetFormatPr defaultRowHeight="14.5" x14ac:dyDescent="0.35"/>
  <cols>
    <col min="1" max="1" width="9.1796875" customWidth="1"/>
    <col min="2" max="2" width="9.54296875" bestFit="1" customWidth="1"/>
    <col min="3" max="3" width="6.26953125" customWidth="1"/>
    <col min="4" max="4" width="9.1796875" customWidth="1"/>
    <col min="11" max="11" width="11" bestFit="1" customWidth="1"/>
    <col min="12" max="13" width="9.1796875" customWidth="1"/>
    <col min="16" max="16" width="9.1796875" customWidth="1"/>
  </cols>
  <sheetData>
    <row r="1" spans="1:26" x14ac:dyDescent="0.35">
      <c r="A1" s="1" t="s">
        <v>0</v>
      </c>
    </row>
    <row r="3" spans="1:26" x14ac:dyDescent="0.35">
      <c r="A3" s="2" t="s">
        <v>1</v>
      </c>
      <c r="B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I3">
        <v>1</v>
      </c>
      <c r="L3">
        <v>2</v>
      </c>
      <c r="P3">
        <v>3</v>
      </c>
      <c r="U3">
        <v>4</v>
      </c>
    </row>
    <row r="4" spans="1:26" x14ac:dyDescent="0.35">
      <c r="A4" s="3">
        <v>37165</v>
      </c>
      <c r="B4" s="4">
        <v>16272.01</v>
      </c>
      <c r="D4" s="5">
        <v>0</v>
      </c>
      <c r="E4">
        <f>[2]!ACVF($B$4:$B$25,D4)</f>
        <v>155314.13773574389</v>
      </c>
      <c r="G4">
        <f>[2]!PACF($B$4:$B$25,D4)</f>
        <v>1</v>
      </c>
      <c r="I4" s="6">
        <f t="array" ref="I4">[2]!ACOV(B4:B25,1)</f>
        <v>155314.13773574389</v>
      </c>
      <c r="K4" s="7">
        <f>E4</f>
        <v>155314.13773574389</v>
      </c>
      <c r="L4" s="8">
        <f>E5</f>
        <v>121424.09611629421</v>
      </c>
      <c r="N4" s="7">
        <f>E4</f>
        <v>155314.13773574389</v>
      </c>
      <c r="O4" s="9">
        <f>E5</f>
        <v>121424.09611629421</v>
      </c>
      <c r="P4" s="8">
        <f>E6</f>
        <v>89240.187153456078</v>
      </c>
      <c r="R4" s="7">
        <f>E4</f>
        <v>155314.13773574389</v>
      </c>
      <c r="S4" s="9">
        <f>E5</f>
        <v>121424.09611629421</v>
      </c>
      <c r="T4" s="9">
        <f>E6</f>
        <v>89240.187153456078</v>
      </c>
      <c r="U4" s="8">
        <f>E7</f>
        <v>70289.473865824591</v>
      </c>
    </row>
    <row r="5" spans="1:26" x14ac:dyDescent="0.35">
      <c r="A5" s="3">
        <v>37530</v>
      </c>
      <c r="B5" s="4">
        <v>16472.37</v>
      </c>
      <c r="C5" s="4"/>
      <c r="D5" s="5">
        <v>1</v>
      </c>
      <c r="E5">
        <f>[2]!ACVF($B$4:$B$25,D5)</f>
        <v>121424.09611629421</v>
      </c>
      <c r="F5">
        <f>[2]!ACF($B$4:$B$25,D5)</f>
        <v>0.78179680154351949</v>
      </c>
      <c r="G5">
        <f>[2]!PACF($B$4:$B$25,D5)</f>
        <v>0.78179680154351949</v>
      </c>
      <c r="K5" s="10">
        <f>L4</f>
        <v>121424.09611629421</v>
      </c>
      <c r="L5" s="11">
        <f>K4</f>
        <v>155314.13773574389</v>
      </c>
      <c r="N5" s="12">
        <f>O4</f>
        <v>121424.09611629421</v>
      </c>
      <c r="O5">
        <f>N4</f>
        <v>155314.13773574389</v>
      </c>
      <c r="P5" s="13">
        <f>O4</f>
        <v>121424.09611629421</v>
      </c>
      <c r="R5" s="12">
        <f>S4</f>
        <v>121424.09611629421</v>
      </c>
      <c r="S5">
        <f>R4</f>
        <v>155314.13773574389</v>
      </c>
      <c r="T5">
        <f>S4</f>
        <v>121424.09611629421</v>
      </c>
      <c r="U5" s="13">
        <f>T4</f>
        <v>89240.187153456078</v>
      </c>
    </row>
    <row r="6" spans="1:26" x14ac:dyDescent="0.35">
      <c r="A6" s="3">
        <v>38626</v>
      </c>
      <c r="B6" s="4">
        <v>16776.43</v>
      </c>
      <c r="C6" s="4"/>
      <c r="D6" s="5">
        <f t="shared" ref="D6:D11" si="0">D5+1</f>
        <v>2</v>
      </c>
      <c r="E6">
        <f>[2]!ACVF($B$4:$B$25,D6)</f>
        <v>89240.187153456078</v>
      </c>
      <c r="F6">
        <f>[2]!ACF($B$4:$B$25,D6)</f>
        <v>0.57457864721427998</v>
      </c>
      <c r="G6">
        <f>[2]!PACF($B$4:$B$25,D6)</f>
        <v>-9.4208280467553029E-2</v>
      </c>
      <c r="I6" s="6">
        <f>E5</f>
        <v>121424.09611629421</v>
      </c>
      <c r="N6" s="10">
        <f>P4</f>
        <v>89240.187153456078</v>
      </c>
      <c r="O6" s="14">
        <f>P5</f>
        <v>121424.09611629421</v>
      </c>
      <c r="P6" s="11">
        <f>O5</f>
        <v>155314.13773574389</v>
      </c>
      <c r="R6" s="12">
        <f>T4</f>
        <v>89240.187153456078</v>
      </c>
      <c r="S6">
        <f>T5</f>
        <v>121424.09611629421</v>
      </c>
      <c r="T6">
        <f>S5</f>
        <v>155314.13773574389</v>
      </c>
      <c r="U6" s="13">
        <f>T5</f>
        <v>121424.09611629421</v>
      </c>
    </row>
    <row r="7" spans="1:26" x14ac:dyDescent="0.35">
      <c r="A7" s="3">
        <v>38991</v>
      </c>
      <c r="B7" s="4">
        <v>16790.189999999999</v>
      </c>
      <c r="C7" s="4"/>
      <c r="D7" s="5">
        <f t="shared" si="0"/>
        <v>3</v>
      </c>
      <c r="E7">
        <f>[2]!ACVF($B$4:$B$25,D7)</f>
        <v>70289.473865824591</v>
      </c>
      <c r="F7">
        <f>[2]!ACF($B$4:$B$25,D7)</f>
        <v>0.45256326880826009</v>
      </c>
      <c r="G7">
        <f>[2]!PACF($B$4:$B$25,D7)</f>
        <v>9.0030251769264158E-2</v>
      </c>
      <c r="K7" s="15">
        <f>E5</f>
        <v>121424.09611629421</v>
      </c>
      <c r="R7" s="10">
        <f>U4</f>
        <v>70289.473865824591</v>
      </c>
      <c r="S7" s="14">
        <f>U5</f>
        <v>89240.187153456078</v>
      </c>
      <c r="T7" s="14">
        <f>U6</f>
        <v>121424.09611629421</v>
      </c>
      <c r="U7" s="11">
        <f>T6</f>
        <v>155314.13773574389</v>
      </c>
    </row>
    <row r="8" spans="1:26" x14ac:dyDescent="0.35">
      <c r="A8" s="3">
        <v>39356</v>
      </c>
      <c r="B8" s="4">
        <v>16912.29</v>
      </c>
      <c r="C8" s="4"/>
      <c r="D8" s="5">
        <f t="shared" si="0"/>
        <v>4</v>
      </c>
      <c r="E8">
        <f>[2]!ACVF($B$4:$B$25,D8)</f>
        <v>52408.345422201332</v>
      </c>
      <c r="F8">
        <f>[2]!ACF($B$4:$B$25,D8)</f>
        <v>0.33743448076420746</v>
      </c>
      <c r="G8">
        <f>[2]!PACF($B$4:$B$25,D8)</f>
        <v>-6.6851509786990393E-2</v>
      </c>
      <c r="I8" s="6">
        <f t="array" ref="I8">MMULT(MINVERSE(I4),I6)</f>
        <v>0.78179680154351949</v>
      </c>
      <c r="K8" s="16">
        <f>E6</f>
        <v>89240.187153456078</v>
      </c>
      <c r="N8" s="15">
        <f>E5</f>
        <v>121424.09611629421</v>
      </c>
      <c r="P8" s="15">
        <f t="array" ref="P8:P10">MMULT(MINVERSE(N4:P6),N8:N10)</f>
        <v>0.86393012910121059</v>
      </c>
    </row>
    <row r="9" spans="1:26" x14ac:dyDescent="0.35">
      <c r="A9" s="3">
        <v>39722</v>
      </c>
      <c r="B9" s="4">
        <v>17050.75</v>
      </c>
      <c r="C9" s="4"/>
      <c r="D9" s="5">
        <f t="shared" si="0"/>
        <v>5</v>
      </c>
      <c r="E9">
        <f>[2]!ACVF($B$4:$B$25,D9)</f>
        <v>33993.570223619485</v>
      </c>
      <c r="F9">
        <f>[2]!ACF($B$4:$B$25,D9)</f>
        <v>0.21886977398964905</v>
      </c>
      <c r="G9">
        <f>[2]!PACF($B$4:$B$25,D9)</f>
        <v>-6.4809238757678078E-2</v>
      </c>
      <c r="N9" s="17">
        <f>E6</f>
        <v>89240.187153456078</v>
      </c>
      <c r="P9" s="17">
        <v>-0.17122452734949478</v>
      </c>
      <c r="R9" s="15">
        <f>E5</f>
        <v>121424.09611629421</v>
      </c>
      <c r="T9" s="15">
        <f t="array" ref="T9:T12">MMULT(MINVERSE(R4:U7),R9:R12)</f>
        <v>0.86994878735848835</v>
      </c>
    </row>
    <row r="10" spans="1:26" x14ac:dyDescent="0.35">
      <c r="A10" s="3">
        <v>40087</v>
      </c>
      <c r="B10" s="4">
        <v>17084.490000000002</v>
      </c>
      <c r="C10" s="4"/>
      <c r="D10" s="5">
        <f t="shared" si="0"/>
        <v>6</v>
      </c>
      <c r="E10">
        <f>[2]!ACVF($B$4:$B$25,D10)</f>
        <v>16583.886021938397</v>
      </c>
      <c r="F10">
        <f>[2]!ACF($B$4:$B$25,D10)</f>
        <v>0.1067764098214595</v>
      </c>
      <c r="G10">
        <f>[2]!PACF($B$4:$B$25,D10)</f>
        <v>-7.683448789667402E-2</v>
      </c>
      <c r="K10" s="15">
        <f t="array" ref="K10:K11">MMULT(MINVERSE(K4:L5),K7:K8)</f>
        <v>0.85544853389196729</v>
      </c>
      <c r="N10" s="16">
        <f>E7</f>
        <v>70289.473865824591</v>
      </c>
      <c r="P10" s="16">
        <v>9.0030251769264158E-2</v>
      </c>
      <c r="R10" s="17">
        <f>E6</f>
        <v>89240.187153456078</v>
      </c>
      <c r="T10" s="17">
        <v>-0.18267114551537209</v>
      </c>
    </row>
    <row r="11" spans="1:26" x14ac:dyDescent="0.35">
      <c r="A11" s="3">
        <v>41183</v>
      </c>
      <c r="B11" s="4">
        <v>17131.86</v>
      </c>
      <c r="C11" s="4"/>
      <c r="D11" s="18">
        <f t="shared" si="0"/>
        <v>7</v>
      </c>
      <c r="E11" s="14">
        <f>[2]!ACVF($B$4:$B$25,D11)</f>
        <v>4854.8593855466097</v>
      </c>
      <c r="F11" s="14">
        <f>[2]!ACF($B$4:$B$25,D11)</f>
        <v>3.1258322367322497E-2</v>
      </c>
      <c r="G11" s="14">
        <f>[2]!PACF($B$4:$B$25,D11)</f>
        <v>-5.6395237345170518E-3</v>
      </c>
      <c r="K11" s="16">
        <v>-9.4208280467553029E-2</v>
      </c>
      <c r="R11" s="17">
        <f>E7</f>
        <v>70289.473865824591</v>
      </c>
      <c r="T11" s="17">
        <v>0.14778528525014945</v>
      </c>
    </row>
    <row r="12" spans="1:26" x14ac:dyDescent="0.35">
      <c r="A12" s="3">
        <v>41548</v>
      </c>
      <c r="B12" s="4">
        <v>17081.89</v>
      </c>
      <c r="C12" s="4"/>
      <c r="D12" s="4"/>
      <c r="E12" s="4"/>
      <c r="F12" s="4"/>
      <c r="G12" s="4"/>
      <c r="R12" s="16">
        <f>E8</f>
        <v>52408.345422201332</v>
      </c>
      <c r="T12" s="16">
        <v>-6.6851509786990393E-2</v>
      </c>
    </row>
    <row r="13" spans="1:26" ht="15" customHeight="1" x14ac:dyDescent="0.45">
      <c r="A13" s="3">
        <v>41913</v>
      </c>
      <c r="B13" s="4">
        <v>16924.75</v>
      </c>
      <c r="C13" s="4"/>
      <c r="D13" s="4"/>
      <c r="E13" s="4"/>
      <c r="F13" t="s">
        <v>7</v>
      </c>
      <c r="G13" s="15">
        <f>[2]!PACF(B4:B25,4)</f>
        <v>-6.6851509786990393E-2</v>
      </c>
    </row>
    <row r="14" spans="1:26" ht="15" customHeight="1" x14ac:dyDescent="0.45">
      <c r="A14" s="3">
        <v>42278</v>
      </c>
      <c r="B14" s="4">
        <v>17141.75</v>
      </c>
      <c r="C14" s="4"/>
      <c r="D14" s="4"/>
      <c r="E14" s="4"/>
      <c r="F14" t="s">
        <v>8</v>
      </c>
      <c r="G14" s="16">
        <f>[2]!PACF(B4:B25,2,4)</f>
        <v>-0.18267114551537209</v>
      </c>
      <c r="R14" s="7">
        <f t="array" ref="R14:U17">R4:U7/E4</f>
        <v>1</v>
      </c>
      <c r="S14" s="9">
        <v>0.78179680154351949</v>
      </c>
      <c r="T14" s="9">
        <v>0.57457864721427998</v>
      </c>
      <c r="U14" s="8">
        <v>0.45256326880826009</v>
      </c>
      <c r="W14" s="7">
        <f t="array" ref="W14:Z17">[2]!ACORR(B4:B25)</f>
        <v>1</v>
      </c>
      <c r="X14" s="9">
        <v>0.78179680154351949</v>
      </c>
      <c r="Y14" s="9">
        <v>0.57457864721427998</v>
      </c>
      <c r="Z14" s="8">
        <v>0.45256326880826009</v>
      </c>
    </row>
    <row r="15" spans="1:26" x14ac:dyDescent="0.35">
      <c r="A15" s="3">
        <v>42644</v>
      </c>
      <c r="B15" s="4">
        <v>17215.97</v>
      </c>
      <c r="C15" s="4"/>
      <c r="D15" s="4"/>
      <c r="E15" s="4"/>
      <c r="F15" s="4"/>
      <c r="G15" s="4"/>
      <c r="R15" s="12">
        <v>0.78179680154351949</v>
      </c>
      <c r="S15">
        <v>1</v>
      </c>
      <c r="T15">
        <v>0.78179680154351949</v>
      </c>
      <c r="U15" s="13">
        <v>0.57457864721427998</v>
      </c>
      <c r="W15" s="12">
        <v>0.78179680154351949</v>
      </c>
      <c r="X15">
        <v>1</v>
      </c>
      <c r="Y15">
        <v>0.78179680154351949</v>
      </c>
      <c r="Z15" s="13">
        <v>0.57457864721427998</v>
      </c>
    </row>
    <row r="16" spans="1:26" x14ac:dyDescent="0.35">
      <c r="A16" s="3">
        <v>43739</v>
      </c>
      <c r="B16" s="4">
        <v>17230.54</v>
      </c>
      <c r="C16" s="4"/>
      <c r="D16" s="5"/>
      <c r="E16" s="5"/>
      <c r="R16" s="12">
        <v>0.57457864721427998</v>
      </c>
      <c r="S16">
        <v>0.78179680154351949</v>
      </c>
      <c r="T16">
        <v>1</v>
      </c>
      <c r="U16" s="13">
        <v>0.78179680154351949</v>
      </c>
      <c r="W16" s="12">
        <v>0.57457864721427998</v>
      </c>
      <c r="X16">
        <v>0.78179680154351949</v>
      </c>
      <c r="Y16">
        <v>1</v>
      </c>
      <c r="Z16" s="13">
        <v>0.78179680154351949</v>
      </c>
    </row>
    <row r="17" spans="1:26" x14ac:dyDescent="0.35">
      <c r="A17" s="3">
        <v>44105</v>
      </c>
      <c r="B17" s="4">
        <v>17217.11</v>
      </c>
      <c r="C17" s="4"/>
      <c r="D17" s="5"/>
      <c r="E17" s="5"/>
      <c r="R17" s="10">
        <v>0.45256326880826009</v>
      </c>
      <c r="S17" s="14">
        <v>0.57457864721427998</v>
      </c>
      <c r="T17" s="14">
        <v>0.78179680154351949</v>
      </c>
      <c r="U17" s="11">
        <v>1</v>
      </c>
      <c r="W17" s="10">
        <v>0.45256326880826009</v>
      </c>
      <c r="X17" s="14">
        <v>0.57457864721427998</v>
      </c>
      <c r="Y17" s="14">
        <v>0.78179680154351949</v>
      </c>
      <c r="Z17" s="11">
        <v>1</v>
      </c>
    </row>
    <row r="18" spans="1:26" x14ac:dyDescent="0.35">
      <c r="A18" s="3">
        <v>44470</v>
      </c>
      <c r="B18" s="4">
        <v>17168.61</v>
      </c>
      <c r="C18" s="4"/>
      <c r="D18" s="5"/>
      <c r="E18" s="5"/>
    </row>
    <row r="19" spans="1:26" ht="15" customHeight="1" x14ac:dyDescent="0.35">
      <c r="A19" s="3">
        <v>44835</v>
      </c>
      <c r="B19" s="4">
        <v>17489.16</v>
      </c>
      <c r="C19" s="4"/>
      <c r="D19" s="5"/>
      <c r="E19" s="5"/>
      <c r="I19" s="6">
        <f>[2]!ACOV(B4:B25,1)</f>
        <v>155314.13773574389</v>
      </c>
      <c r="K19" s="7">
        <f t="array" ref="K19:L20">[2]!ACOV(B4:B25,2)</f>
        <v>155314.13773574389</v>
      </c>
      <c r="L19" s="8">
        <v>121424.09611629421</v>
      </c>
      <c r="N19" s="7">
        <f t="array" ref="N19:P21">[2]!ACOV(B4:B25)</f>
        <v>155314.13773574389</v>
      </c>
      <c r="O19" s="9">
        <v>121424.09611629421</v>
      </c>
      <c r="P19" s="8">
        <v>89240.187153456078</v>
      </c>
    </row>
    <row r="20" spans="1:26" ht="15" customHeight="1" x14ac:dyDescent="0.35">
      <c r="A20" s="3">
        <v>45200</v>
      </c>
      <c r="B20" s="4">
        <v>17646.7</v>
      </c>
      <c r="C20" s="4"/>
      <c r="D20" s="5"/>
      <c r="E20" s="5"/>
      <c r="K20" s="10">
        <v>121424.09611629421</v>
      </c>
      <c r="L20" s="11">
        <v>155314.13773574389</v>
      </c>
      <c r="N20" s="12">
        <v>121424.09611629421</v>
      </c>
      <c r="O20">
        <v>155314.13773574389</v>
      </c>
      <c r="P20" s="13">
        <v>121424.09611629421</v>
      </c>
    </row>
    <row r="21" spans="1:26" x14ac:dyDescent="0.35">
      <c r="A21" s="3">
        <v>46296</v>
      </c>
      <c r="B21" s="4">
        <v>17623.05</v>
      </c>
      <c r="C21" s="4"/>
      <c r="D21" s="5"/>
      <c r="E21" s="5"/>
      <c r="I21">
        <f>[2]!PACF(B4:B25,1)</f>
        <v>0.78179680154351949</v>
      </c>
      <c r="N21" s="10">
        <v>89240.187153456078</v>
      </c>
      <c r="O21" s="14">
        <v>121424.09611629421</v>
      </c>
      <c r="P21" s="11">
        <v>155314.13773574389</v>
      </c>
    </row>
    <row r="22" spans="1:26" x14ac:dyDescent="0.35">
      <c r="A22" s="3">
        <v>46661</v>
      </c>
      <c r="B22" s="4">
        <v>17581.43</v>
      </c>
      <c r="C22" s="4"/>
      <c r="D22" s="5"/>
      <c r="E22" s="5"/>
      <c r="K22">
        <f>[2]!PACF(B4:B25,2)</f>
        <v>-9.4208280467553029E-2</v>
      </c>
    </row>
    <row r="23" spans="1:26" x14ac:dyDescent="0.35">
      <c r="A23" s="3">
        <v>47027</v>
      </c>
      <c r="B23" s="4">
        <v>17779.52</v>
      </c>
      <c r="C23" s="4"/>
      <c r="D23" s="5"/>
      <c r="E23" s="5"/>
      <c r="N23">
        <f>[2]!PACF(B4:B25,3)</f>
        <v>9.0030251769264158E-2</v>
      </c>
    </row>
    <row r="24" spans="1:26" x14ac:dyDescent="0.35">
      <c r="A24" s="3">
        <v>47392</v>
      </c>
      <c r="B24" s="4">
        <v>17755.8</v>
      </c>
      <c r="C24" s="4"/>
      <c r="D24" s="5"/>
      <c r="E24" s="5"/>
    </row>
    <row r="25" spans="1:26" x14ac:dyDescent="0.35">
      <c r="A25" s="19">
        <v>11232</v>
      </c>
      <c r="B25" s="20">
        <v>17663.54</v>
      </c>
      <c r="C25" s="4"/>
      <c r="D25" s="5"/>
      <c r="E25" s="5"/>
    </row>
    <row r="26" spans="1:26" x14ac:dyDescent="0.35">
      <c r="D26" s="5"/>
      <c r="E26" s="5"/>
    </row>
    <row r="27" spans="1:26" x14ac:dyDescent="0.35">
      <c r="D27" s="5"/>
      <c r="E27" s="5"/>
      <c r="J27" t="s">
        <v>9</v>
      </c>
    </row>
    <row r="28" spans="1:26" x14ac:dyDescent="0.35">
      <c r="D28" s="5"/>
      <c r="E28" s="5"/>
    </row>
    <row r="29" spans="1:26" x14ac:dyDescent="0.35">
      <c r="D29" s="5"/>
      <c r="E29" s="5"/>
      <c r="J29" t="s">
        <v>10</v>
      </c>
      <c r="K29" s="15">
        <f>COUNT(B4:B25)</f>
        <v>22</v>
      </c>
      <c r="M29" t="str">
        <f>[2]!FTEXT(K29)</f>
        <v>=COUNT(B4:B25)</v>
      </c>
    </row>
    <row r="30" spans="1:26" x14ac:dyDescent="0.35">
      <c r="D30" s="5"/>
      <c r="E30" s="5"/>
      <c r="J30" t="s">
        <v>11</v>
      </c>
      <c r="K30" s="17">
        <f>1/SQRT(K29)</f>
        <v>0.21320071635561041</v>
      </c>
      <c r="M30" t="str">
        <f>[2]!FTEXT(K30)</f>
        <v>=1/SQRT(K29)</v>
      </c>
    </row>
    <row r="31" spans="1:26" x14ac:dyDescent="0.35">
      <c r="D31" s="5"/>
      <c r="E31" s="5"/>
      <c r="J31" t="s">
        <v>12</v>
      </c>
      <c r="K31" s="17">
        <v>0.05</v>
      </c>
    </row>
    <row r="32" spans="1:26" x14ac:dyDescent="0.35">
      <c r="D32" s="5"/>
      <c r="E32" s="5"/>
      <c r="J32" t="s">
        <v>13</v>
      </c>
      <c r="K32" s="17">
        <f>NORMINV(1-K31/2,0,K30)</f>
        <v>0.41786572553513596</v>
      </c>
      <c r="M32" s="21" t="s">
        <v>14</v>
      </c>
    </row>
    <row r="33" spans="4:13" x14ac:dyDescent="0.35">
      <c r="D33" s="5"/>
      <c r="E33" s="5"/>
      <c r="J33" t="s">
        <v>15</v>
      </c>
      <c r="K33" s="17">
        <v>2</v>
      </c>
    </row>
    <row r="34" spans="4:13" x14ac:dyDescent="0.35">
      <c r="J34" t="s">
        <v>6</v>
      </c>
      <c r="K34" s="17">
        <f>G6</f>
        <v>-9.4208280467553029E-2</v>
      </c>
      <c r="M34" t="str">
        <f>[2]!FTEXT(K34)</f>
        <v>=G6</v>
      </c>
    </row>
    <row r="35" spans="4:13" x14ac:dyDescent="0.35">
      <c r="J35" t="s">
        <v>16</v>
      </c>
      <c r="K35" s="17">
        <f>1-NORMDIST(K34,0,K30,TRUE)</f>
        <v>0.67071053190433871</v>
      </c>
      <c r="M35" s="21" t="s">
        <v>17</v>
      </c>
    </row>
    <row r="36" spans="4:13" x14ac:dyDescent="0.35">
      <c r="J36" t="s">
        <v>18</v>
      </c>
      <c r="K36" s="22" t="str">
        <f>IF(K34&gt;K32,"yes","no")</f>
        <v>no</v>
      </c>
      <c r="M36" t="str">
        <f>[2]!FTEXT(K36)</f>
        <v>=IF(K34&gt;K32,"yes","no")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PACF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2025-01-22T14:01:33Z</dcterms:created>
  <dcterms:modified xsi:type="dcterms:W3CDTF">2025-01-22T14:03:18Z</dcterms:modified>
</cp:coreProperties>
</file>