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" documentId="8_{63F2AFFA-C64B-43E0-B0A3-2EDE56A383F9}" xr6:coauthVersionLast="47" xr6:coauthVersionMax="47" xr10:uidLastSave="{FAA393C7-A2AA-4158-B790-8817605880C6}"/>
  <bookViews>
    <workbookView xWindow="-110" yWindow="-110" windowWidth="19420" windowHeight="10300" xr2:uid="{25B5AD17-C362-4206-9C69-DA5FAB96BBEC}"/>
  </bookViews>
  <sheets>
    <sheet name="Title" sheetId="2" r:id="rId1"/>
    <sheet name="negbinom" sheetId="1" r:id="rId2"/>
    <sheet name="pert" sheetId="3" r:id="rId3"/>
    <sheet name="pareto" sheetId="4" r:id="rId4"/>
    <sheet name="gev" sheetId="5" r:id="rId5"/>
    <sheet name="triang" sheetId="7" r:id="rId6"/>
    <sheet name="lognorm" sheetId="6" r:id="rId7"/>
    <sheet name="cauchy" sheetId="8" r:id="rId8"/>
    <sheet name="weibull" sheetId="9" r:id="rId9"/>
    <sheet name="beta" sheetId="10" r:id="rId10"/>
    <sheet name="gamma" sheetId="11" r:id="rId11"/>
    <sheet name="uniform" sheetId="12" r:id="rId12"/>
    <sheet name="logistic" sheetId="13" r:id="rId13"/>
    <sheet name="gumbel" sheetId="14" r:id="rId14"/>
    <sheet name="expon" sheetId="15" r:id="rId15"/>
    <sheet name="geom" sheetId="16" r:id="rId16"/>
    <sheet name="laplace" sheetId="17" r:id="rId17"/>
    <sheet name="norm" sheetId="18" r:id="rId18"/>
    <sheet name="binom" sheetId="19" r:id="rId19"/>
    <sheet name="poisson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0" l="1"/>
  <c r="D5" i="20"/>
  <c r="C5" i="20"/>
  <c r="D4" i="20"/>
  <c r="C4" i="20"/>
  <c r="C4" i="20" a="1"/>
  <c r="D6" i="20" s="1"/>
  <c r="C7" i="19"/>
  <c r="D6" i="19"/>
  <c r="C6" i="19"/>
  <c r="D5" i="19"/>
  <c r="C5" i="19"/>
  <c r="D4" i="19"/>
  <c r="C4" i="19"/>
  <c r="C4" i="19" a="1"/>
  <c r="D9" i="19" s="1"/>
  <c r="F6" i="18" a="1"/>
  <c r="D7" i="18"/>
  <c r="C7" i="18"/>
  <c r="D6" i="18"/>
  <c r="C6" i="18"/>
  <c r="C6" i="18" a="1"/>
  <c r="D11" i="17"/>
  <c r="C9" i="17" a="1"/>
  <c r="C11" i="17" s="1"/>
  <c r="F5" i="17" a="1"/>
  <c r="D7" i="17"/>
  <c r="C7" i="17"/>
  <c r="D6" i="17"/>
  <c r="C5" i="17" a="1"/>
  <c r="C6" i="17" s="1"/>
  <c r="D6" i="16"/>
  <c r="C6" i="16"/>
  <c r="D5" i="16"/>
  <c r="C5" i="16"/>
  <c r="D4" i="16"/>
  <c r="C4" i="16"/>
  <c r="C3" i="16" a="1"/>
  <c r="D3" i="16" s="1"/>
  <c r="C6" i="15"/>
  <c r="D5" i="15"/>
  <c r="C5" i="15"/>
  <c r="D4" i="15"/>
  <c r="C4" i="15"/>
  <c r="D3" i="15"/>
  <c r="C3" i="15" a="1"/>
  <c r="C3" i="15" s="1"/>
  <c r="C9" i="14" a="1"/>
  <c r="G11" i="14"/>
  <c r="F11" i="14"/>
  <c r="G10" i="14"/>
  <c r="F7" i="14"/>
  <c r="G6" i="14"/>
  <c r="F6" i="14"/>
  <c r="G5" i="14"/>
  <c r="F5" i="14"/>
  <c r="F5" i="14" a="1"/>
  <c r="C5" i="14" a="1"/>
  <c r="D11" i="13"/>
  <c r="C11" i="13"/>
  <c r="D10" i="13"/>
  <c r="C10" i="13"/>
  <c r="D9" i="13"/>
  <c r="C9" i="13" a="1"/>
  <c r="C9" i="13" s="1"/>
  <c r="G11" i="13"/>
  <c r="F11" i="13"/>
  <c r="F10" i="13"/>
  <c r="G9" i="13"/>
  <c r="F9" i="13"/>
  <c r="G8" i="13"/>
  <c r="F8" i="13"/>
  <c r="G7" i="13"/>
  <c r="F7" i="13"/>
  <c r="G6" i="13"/>
  <c r="F6" i="13"/>
  <c r="G5" i="13"/>
  <c r="F5" i="13"/>
  <c r="F5" i="13" a="1"/>
  <c r="G10" i="13" s="1"/>
  <c r="C5" i="13" a="1"/>
  <c r="D7" i="13" s="1"/>
  <c r="C9" i="12" a="1"/>
  <c r="J11" i="12"/>
  <c r="I11" i="12"/>
  <c r="J10" i="12"/>
  <c r="I10" i="12"/>
  <c r="I6" i="12"/>
  <c r="J5" i="12"/>
  <c r="I5" i="12" a="1"/>
  <c r="G11" i="12"/>
  <c r="F11" i="12"/>
  <c r="F10" i="12"/>
  <c r="G9" i="12"/>
  <c r="F9" i="12"/>
  <c r="F8" i="12"/>
  <c r="G7" i="12"/>
  <c r="F7" i="12"/>
  <c r="G6" i="12"/>
  <c r="F6" i="12"/>
  <c r="G5" i="12"/>
  <c r="F5" i="12"/>
  <c r="F5" i="12" a="1"/>
  <c r="G10" i="12" s="1"/>
  <c r="C5" i="12" a="1"/>
  <c r="D11" i="11"/>
  <c r="C11" i="11"/>
  <c r="D10" i="11"/>
  <c r="C10" i="11"/>
  <c r="C9" i="11" a="1"/>
  <c r="D9" i="11" s="1"/>
  <c r="F10" i="11"/>
  <c r="G9" i="11"/>
  <c r="F9" i="11"/>
  <c r="G8" i="11"/>
  <c r="F8" i="11"/>
  <c r="G7" i="11"/>
  <c r="F5" i="11" a="1"/>
  <c r="F7" i="11" s="1"/>
  <c r="D7" i="11"/>
  <c r="C7" i="11"/>
  <c r="D6" i="11"/>
  <c r="C6" i="11"/>
  <c r="D5" i="11"/>
  <c r="C5" i="11"/>
  <c r="C5" i="11" a="1"/>
  <c r="C9" i="10" a="1"/>
  <c r="G11" i="10"/>
  <c r="F11" i="10"/>
  <c r="G10" i="10"/>
  <c r="F10" i="10"/>
  <c r="G6" i="10"/>
  <c r="F6" i="10"/>
  <c r="G5" i="10"/>
  <c r="F5" i="10" a="1"/>
  <c r="D7" i="10"/>
  <c r="C5" i="10" a="1"/>
  <c r="C7" i="10" s="1"/>
  <c r="D11" i="9"/>
  <c r="C11" i="9"/>
  <c r="D10" i="9"/>
  <c r="C10" i="9"/>
  <c r="D9" i="9"/>
  <c r="C9" i="9"/>
  <c r="C9" i="9" a="1"/>
  <c r="I10" i="9"/>
  <c r="J9" i="9"/>
  <c r="I9" i="9"/>
  <c r="J8" i="9"/>
  <c r="I8" i="9"/>
  <c r="J7" i="9"/>
  <c r="I5" i="9" a="1"/>
  <c r="I7" i="9" s="1"/>
  <c r="G11" i="9"/>
  <c r="F11" i="9"/>
  <c r="G10" i="9"/>
  <c r="F10" i="9"/>
  <c r="G9" i="9"/>
  <c r="F9" i="9"/>
  <c r="F5" i="9" a="1"/>
  <c r="D7" i="9"/>
  <c r="C7" i="9"/>
  <c r="D6" i="9"/>
  <c r="D5" i="9"/>
  <c r="C5" i="9"/>
  <c r="C5" i="9" a="1"/>
  <c r="C6" i="9" s="1"/>
  <c r="C13" i="8"/>
  <c r="D12" i="8"/>
  <c r="C12" i="8"/>
  <c r="C11" i="8" a="1"/>
  <c r="D13" i="8" s="1"/>
  <c r="I5" i="8" a="1"/>
  <c r="G11" i="8"/>
  <c r="F11" i="8"/>
  <c r="G10" i="8"/>
  <c r="F10" i="8"/>
  <c r="G9" i="8"/>
  <c r="F9" i="8"/>
  <c r="F6" i="8"/>
  <c r="F5" i="8" a="1"/>
  <c r="D7" i="8"/>
  <c r="C7" i="8"/>
  <c r="D6" i="8"/>
  <c r="C5" i="8"/>
  <c r="C5" i="8" a="1"/>
  <c r="C6" i="8" s="1"/>
  <c r="F11" i="6"/>
  <c r="G10" i="6"/>
  <c r="F10" i="6"/>
  <c r="G9" i="6"/>
  <c r="G8" i="6"/>
  <c r="F8" i="6"/>
  <c r="F5" i="6" a="1"/>
  <c r="D11" i="6"/>
  <c r="C11" i="6"/>
  <c r="D10" i="6"/>
  <c r="C10" i="6"/>
  <c r="D9" i="6"/>
  <c r="D6" i="6"/>
  <c r="C6" i="6"/>
  <c r="C5" i="6" a="1"/>
  <c r="F15" i="7"/>
  <c r="F12" i="7"/>
  <c r="G11" i="7"/>
  <c r="F11" i="7"/>
  <c r="G10" i="7"/>
  <c r="F10" i="7"/>
  <c r="G9" i="7"/>
  <c r="F9" i="7"/>
  <c r="F6" i="7"/>
  <c r="G5" i="7"/>
  <c r="F5" i="7"/>
  <c r="F5" i="7" a="1"/>
  <c r="C15" i="7"/>
  <c r="D14" i="7"/>
  <c r="D11" i="7"/>
  <c r="C11" i="7"/>
  <c r="D10" i="7"/>
  <c r="C10" i="7"/>
  <c r="D9" i="7"/>
  <c r="D8" i="7"/>
  <c r="D5" i="7"/>
  <c r="C5" i="7" a="1"/>
  <c r="J8" i="5"/>
  <c r="I8" i="5"/>
  <c r="H8" i="5"/>
  <c r="G8" i="5"/>
  <c r="F8" i="5"/>
  <c r="J7" i="5"/>
  <c r="I7" i="5"/>
  <c r="H7" i="5"/>
  <c r="F7" i="5"/>
  <c r="J6" i="5"/>
  <c r="I6" i="5"/>
  <c r="H6" i="5"/>
  <c r="G6" i="5"/>
  <c r="F6" i="5"/>
  <c r="J5" i="5"/>
  <c r="I5" i="5"/>
  <c r="H5" i="5"/>
  <c r="G5" i="5"/>
  <c r="F5" i="5"/>
  <c r="F5" i="5" a="1"/>
  <c r="G7" i="5" s="1"/>
  <c r="D8" i="5"/>
  <c r="C8" i="5"/>
  <c r="D7" i="5"/>
  <c r="C7" i="5"/>
  <c r="D6" i="5"/>
  <c r="C6" i="5"/>
  <c r="D5" i="5"/>
  <c r="C5" i="5" a="1"/>
  <c r="C5" i="5" s="1"/>
  <c r="G11" i="4"/>
  <c r="F11" i="4"/>
  <c r="F10" i="4"/>
  <c r="G9" i="4"/>
  <c r="F9" i="4"/>
  <c r="G8" i="4"/>
  <c r="F8" i="4"/>
  <c r="G7" i="4"/>
  <c r="F7" i="4"/>
  <c r="F6" i="4"/>
  <c r="G5" i="4"/>
  <c r="F5" i="4"/>
  <c r="F5" i="4" a="1"/>
  <c r="G6" i="4" s="1"/>
  <c r="D10" i="4"/>
  <c r="C10" i="4"/>
  <c r="C5" i="4" a="1"/>
  <c r="C8" i="4" s="1"/>
  <c r="F5" i="3" a="1"/>
  <c r="F5" i="3" s="1"/>
  <c r="C5" i="3" a="1"/>
  <c r="F5" i="1" a="1"/>
  <c r="G10" i="1" s="1"/>
  <c r="D7" i="1"/>
  <c r="C7" i="1"/>
  <c r="C6" i="1"/>
  <c r="D5" i="1"/>
  <c r="C5" i="1"/>
  <c r="C5" i="1" a="1"/>
  <c r="D6" i="1" s="1"/>
  <c r="D13" i="3" l="1"/>
  <c r="D7" i="3"/>
  <c r="C13" i="3"/>
  <c r="C7" i="3"/>
  <c r="D12" i="3"/>
  <c r="C12" i="3"/>
  <c r="C6" i="3"/>
  <c r="D11" i="3"/>
  <c r="D5" i="3"/>
  <c r="G8" i="17"/>
  <c r="F8" i="17"/>
  <c r="G7" i="17"/>
  <c r="F7" i="17"/>
  <c r="G6" i="17"/>
  <c r="F6" i="17"/>
  <c r="C5" i="3"/>
  <c r="F5" i="17"/>
  <c r="D7" i="12"/>
  <c r="C7" i="12"/>
  <c r="D6" i="12"/>
  <c r="D5" i="12"/>
  <c r="C6" i="12"/>
  <c r="G5" i="17"/>
  <c r="G5" i="1"/>
  <c r="C8" i="3"/>
  <c r="D11" i="14"/>
  <c r="C11" i="14"/>
  <c r="D10" i="14"/>
  <c r="C10" i="14"/>
  <c r="F9" i="17"/>
  <c r="F6" i="1"/>
  <c r="D8" i="3"/>
  <c r="C5" i="13"/>
  <c r="C9" i="14"/>
  <c r="G9" i="17"/>
  <c r="G10" i="18"/>
  <c r="F10" i="18"/>
  <c r="G9" i="18"/>
  <c r="F9" i="18"/>
  <c r="G8" i="18"/>
  <c r="G6" i="1"/>
  <c r="C9" i="3"/>
  <c r="D7" i="4"/>
  <c r="C14" i="7"/>
  <c r="C8" i="7"/>
  <c r="D13" i="7"/>
  <c r="D7" i="7"/>
  <c r="C13" i="7"/>
  <c r="C7" i="7"/>
  <c r="D12" i="7"/>
  <c r="D6" i="7"/>
  <c r="C12" i="7"/>
  <c r="C6" i="7"/>
  <c r="D15" i="7"/>
  <c r="G7" i="6"/>
  <c r="F7" i="6"/>
  <c r="G6" i="6"/>
  <c r="F6" i="6"/>
  <c r="G11" i="6"/>
  <c r="G5" i="6"/>
  <c r="I7" i="8"/>
  <c r="J6" i="8"/>
  <c r="I6" i="8"/>
  <c r="J5" i="8"/>
  <c r="I5" i="8"/>
  <c r="D11" i="10"/>
  <c r="C11" i="10"/>
  <c r="D10" i="10"/>
  <c r="D9" i="10"/>
  <c r="C10" i="10"/>
  <c r="I9" i="12"/>
  <c r="J8" i="12"/>
  <c r="I8" i="12"/>
  <c r="J7" i="12"/>
  <c r="J6" i="12"/>
  <c r="I7" i="12"/>
  <c r="D5" i="13"/>
  <c r="D7" i="14"/>
  <c r="C7" i="14"/>
  <c r="D6" i="14"/>
  <c r="C6" i="14"/>
  <c r="D5" i="14"/>
  <c r="C5" i="14"/>
  <c r="D9" i="14"/>
  <c r="F10" i="17"/>
  <c r="F6" i="18"/>
  <c r="F8" i="1"/>
  <c r="D9" i="3"/>
  <c r="C5" i="7"/>
  <c r="G14" i="7"/>
  <c r="G8" i="7"/>
  <c r="F14" i="7"/>
  <c r="F8" i="7"/>
  <c r="G13" i="7"/>
  <c r="G7" i="7"/>
  <c r="F13" i="7"/>
  <c r="F7" i="7"/>
  <c r="G12" i="7"/>
  <c r="G6" i="7"/>
  <c r="G15" i="7"/>
  <c r="F5" i="6"/>
  <c r="J7" i="8"/>
  <c r="C9" i="10"/>
  <c r="I5" i="12"/>
  <c r="C6" i="13"/>
  <c r="F10" i="14"/>
  <c r="G9" i="14"/>
  <c r="F9" i="14"/>
  <c r="G8" i="14"/>
  <c r="F8" i="14"/>
  <c r="G7" i="14"/>
  <c r="G10" i="17"/>
  <c r="G6" i="18"/>
  <c r="C15" i="3"/>
  <c r="D11" i="12"/>
  <c r="C11" i="12"/>
  <c r="D10" i="12"/>
  <c r="C10" i="12"/>
  <c r="D9" i="12"/>
  <c r="C9" i="12"/>
  <c r="C5" i="12"/>
  <c r="C7" i="4"/>
  <c r="D6" i="4"/>
  <c r="C6" i="4"/>
  <c r="D5" i="4"/>
  <c r="C5" i="4"/>
  <c r="G9" i="1"/>
  <c r="C10" i="3"/>
  <c r="D8" i="4"/>
  <c r="C9" i="6"/>
  <c r="D8" i="6"/>
  <c r="C8" i="6"/>
  <c r="D7" i="6"/>
  <c r="C7" i="6"/>
  <c r="G8" i="8"/>
  <c r="F8" i="8"/>
  <c r="G7" i="8"/>
  <c r="F7" i="8"/>
  <c r="G6" i="8"/>
  <c r="G8" i="9"/>
  <c r="F8" i="9"/>
  <c r="G7" i="9"/>
  <c r="F7" i="9"/>
  <c r="G6" i="9"/>
  <c r="F6" i="9"/>
  <c r="D6" i="13"/>
  <c r="F11" i="17"/>
  <c r="F7" i="18"/>
  <c r="F10" i="1"/>
  <c r="D10" i="3"/>
  <c r="C9" i="4"/>
  <c r="C5" i="6"/>
  <c r="F5" i="8"/>
  <c r="C11" i="8"/>
  <c r="F5" i="9"/>
  <c r="G9" i="10"/>
  <c r="F9" i="10"/>
  <c r="G8" i="10"/>
  <c r="F8" i="10"/>
  <c r="F7" i="10"/>
  <c r="G7" i="10"/>
  <c r="C7" i="13"/>
  <c r="G11" i="17"/>
  <c r="G7" i="18"/>
  <c r="C11" i="3"/>
  <c r="D9" i="4"/>
  <c r="C9" i="7"/>
  <c r="D5" i="6"/>
  <c r="F9" i="6"/>
  <c r="G5" i="8"/>
  <c r="D11" i="8"/>
  <c r="G5" i="9"/>
  <c r="F5" i="10"/>
  <c r="J9" i="12"/>
  <c r="F8" i="18"/>
  <c r="F9" i="1"/>
  <c r="G8" i="1"/>
  <c r="G7" i="1"/>
  <c r="F7" i="1"/>
  <c r="F11" i="1"/>
  <c r="D15" i="3"/>
  <c r="F5" i="1"/>
  <c r="D6" i="3"/>
  <c r="C14" i="3"/>
  <c r="G11" i="1"/>
  <c r="D14" i="3"/>
  <c r="D10" i="18"/>
  <c r="C10" i="18"/>
  <c r="D9" i="18"/>
  <c r="C9" i="18"/>
  <c r="D8" i="18"/>
  <c r="C8" i="18"/>
  <c r="J10" i="9"/>
  <c r="C7" i="16"/>
  <c r="G10" i="4"/>
  <c r="I5" i="9"/>
  <c r="I11" i="9"/>
  <c r="C5" i="10"/>
  <c r="F5" i="11"/>
  <c r="F11" i="11"/>
  <c r="G8" i="12"/>
  <c r="C7" i="15"/>
  <c r="D7" i="16"/>
  <c r="C9" i="17"/>
  <c r="D7" i="19"/>
  <c r="G10" i="11"/>
  <c r="D6" i="15"/>
  <c r="J5" i="9"/>
  <c r="J11" i="9"/>
  <c r="D5" i="10"/>
  <c r="G5" i="11"/>
  <c r="G11" i="11"/>
  <c r="D7" i="15"/>
  <c r="D9" i="17"/>
  <c r="C8" i="19"/>
  <c r="C5" i="17"/>
  <c r="C10" i="17"/>
  <c r="D8" i="19"/>
  <c r="C3" i="16"/>
  <c r="D5" i="17"/>
  <c r="D10" i="17"/>
  <c r="C9" i="19"/>
  <c r="I6" i="9"/>
  <c r="I12" i="9"/>
  <c r="C6" i="10"/>
  <c r="F6" i="11"/>
  <c r="D5" i="8"/>
  <c r="J6" i="9"/>
  <c r="J12" i="9"/>
  <c r="D6" i="10"/>
  <c r="G6" i="11"/>
  <c r="C9" i="1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<sst xmlns="http://schemas.openxmlformats.org/spreadsheetml/2006/main" count="75" uniqueCount="37">
  <si>
    <t>Real Statistics Using Excel</t>
  </si>
  <si>
    <t>Updated</t>
  </si>
  <si>
    <t>Negative Binomial Distribution</t>
  </si>
  <si>
    <t>Moments</t>
  </si>
  <si>
    <t>MLE</t>
  </si>
  <si>
    <t>Copyright © 2013 - 2024 Charles Zaiontz</t>
  </si>
  <si>
    <t>PERT Distribution</t>
  </si>
  <si>
    <t>x</t>
  </si>
  <si>
    <t>Pareto Distribution</t>
  </si>
  <si>
    <t>GEV Distribution</t>
  </si>
  <si>
    <t>Data</t>
  </si>
  <si>
    <t>=LOGNORM.INV(RAND(),3,1)</t>
  </si>
  <si>
    <t>Lognormal Distribution</t>
  </si>
  <si>
    <t>Triangular Distribution</t>
  </si>
  <si>
    <t>Cauchy Distribution</t>
  </si>
  <si>
    <t>Alternative</t>
  </si>
  <si>
    <t>Moments (median)</t>
  </si>
  <si>
    <t>Moments (trimed)</t>
  </si>
  <si>
    <t>Weibull Distribution</t>
  </si>
  <si>
    <t>iterations</t>
  </si>
  <si>
    <t>Regression</t>
  </si>
  <si>
    <t>Beta Distribution</t>
  </si>
  <si>
    <t>Gamma Distribution</t>
  </si>
  <si>
    <t>Uniform Distribution</t>
  </si>
  <si>
    <t>MLE  min/max</t>
  </si>
  <si>
    <t>MLE pseudo-unbiased</t>
  </si>
  <si>
    <t>data</t>
  </si>
  <si>
    <t>A3=LOGISTIC_INV(RAND(),1,2)</t>
  </si>
  <si>
    <t>Logistic Distribution</t>
  </si>
  <si>
    <t>Gumbel Distribution</t>
  </si>
  <si>
    <t>Exponential Distribution</t>
  </si>
  <si>
    <t>Geometric Distribution</t>
  </si>
  <si>
    <t>Laplace Distribution</t>
  </si>
  <si>
    <t>Normal Distribution</t>
  </si>
  <si>
    <t>Binomial Distribution</t>
  </si>
  <si>
    <t>Poisson Distribution</t>
  </si>
  <si>
    <t>Distribution Fitting Tool (full)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</si>
</sst>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5" fontId="0" fillId="0" borderId="0" xfId="0" applyNumberFormat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2" fontId="0" fillId="0" borderId="0" xfId="0" applyNumberFormat="1"/>
    <xf numFmtId="2" fontId="0" fillId="0" borderId="6" xfId="0" applyNumberFormat="1" applyBorder="1" applyAlignment="1">
      <alignment horizontal="right"/>
    </xf>
    <xf numFmtId="2" fontId="0" fillId="0" borderId="2" xfId="0" applyNumberFormat="1" applyBorder="1"/>
    <xf numFmtId="0" fontId="0" fillId="0" borderId="2" xfId="0" applyBorder="1" applyAlignment="1">
      <alignment horizontal="right"/>
    </xf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0" xfId="0" quotePrefix="1"/>
    <xf numFmtId="0" fontId="0" fillId="0" borderId="2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/>
    <xf numFmtId="0" fontId="0" fillId="0" borderId="0" xfId="0" quotePrefix="1" applyAlignment="1">
      <alignment horizontal="left"/>
    </xf>
    <xf numFmtId="0" fontId="0" fillId="0" borderId="1" xfId="0" applyBorder="1"/>
    <xf numFmtId="3" fontId="0" fillId="0" borderId="0" xfId="0" applyNumberFormat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55E5-2499-4971-8204-986585EEEFB3}">
  <sheetPr codeName="Sheet1"/>
  <dimension ref="A1:B6"/>
  <sheetViews>
    <sheetView tabSelected="1" workbookViewId="0"/>
  </sheetViews>
  <sheetFormatPr defaultRowHeight="14.5" x14ac:dyDescent="0.35"/>
  <cols>
    <col min="2" max="2" width="9.54296875" bestFit="1" customWidth="1"/>
  </cols>
  <sheetData>
    <row r="1" spans="1:2" x14ac:dyDescent="0.35">
      <c r="A1" t="s">
        <v>0</v>
      </c>
    </row>
    <row r="2" spans="1:2" x14ac:dyDescent="0.35">
      <c r="A2" t="s">
        <v>36</v>
      </c>
    </row>
    <row r="4" spans="1:2" x14ac:dyDescent="0.35">
      <c r="A4" t="s">
        <v>1</v>
      </c>
      <c r="B4" s="1">
        <v>45643</v>
      </c>
    </row>
    <row r="6" spans="1:2" x14ac:dyDescent="0.35">
      <c r="A6" s="2" t="s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2409-FAAC-40A8-9729-624B85EE8425}">
  <sheetPr codeName="Sheet10"/>
  <dimension ref="A1:G18"/>
  <sheetViews>
    <sheetView workbookViewId="0"/>
  </sheetViews>
  <sheetFormatPr defaultRowHeight="14.5" x14ac:dyDescent="0.35"/>
  <sheetData>
    <row r="1" spans="1:7" x14ac:dyDescent="0.35">
      <c r="A1" s="19">
        <v>0.28999999999999998</v>
      </c>
      <c r="C1" t="s">
        <v>21</v>
      </c>
      <c r="F1" t="s">
        <v>19</v>
      </c>
      <c r="G1">
        <v>20</v>
      </c>
    </row>
    <row r="2" spans="1:7" x14ac:dyDescent="0.35">
      <c r="A2" s="19">
        <v>0.31</v>
      </c>
    </row>
    <row r="3" spans="1:7" x14ac:dyDescent="0.35">
      <c r="A3" s="19">
        <v>0.65</v>
      </c>
      <c r="C3" t="s">
        <v>3</v>
      </c>
      <c r="F3" t="s">
        <v>4</v>
      </c>
    </row>
    <row r="4" spans="1:7" x14ac:dyDescent="0.35">
      <c r="A4" s="19">
        <v>0.05</v>
      </c>
    </row>
    <row r="5" spans="1:7" x14ac:dyDescent="0.35">
      <c r="A5" s="19">
        <v>0.45</v>
      </c>
      <c r="C5" t="e">
        <f t="array" aca="1" ref="C5:D7" ca="1">BETA_FITM(A1:A18,TRUE)</f>
        <v>#NAME?</v>
      </c>
      <c r="D5" s="3" t="e">
        <f ca="1"/>
        <v>#NAME?</v>
      </c>
      <c r="F5" t="e">
        <f t="array" aca="1" ref="F5:G11" ca="1">BETA_FIT(A1:A18,TRUE,G1)</f>
        <v>#NAME?</v>
      </c>
      <c r="G5" s="3" t="e">
        <f ca="1"/>
        <v>#NAME?</v>
      </c>
    </row>
    <row r="6" spans="1:7" x14ac:dyDescent="0.35">
      <c r="A6" s="19">
        <v>0.22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</row>
    <row r="7" spans="1:7" x14ac:dyDescent="0.35">
      <c r="A7" s="19">
        <v>0.39</v>
      </c>
      <c r="C7" t="e">
        <f ca="1"/>
        <v>#NAME?</v>
      </c>
      <c r="D7" s="5" t="e">
        <f ca="1"/>
        <v>#NAME?</v>
      </c>
      <c r="F7" t="e">
        <f ca="1"/>
        <v>#NAME?</v>
      </c>
      <c r="G7" s="4" t="e">
        <f ca="1"/>
        <v>#NAME?</v>
      </c>
    </row>
    <row r="8" spans="1:7" x14ac:dyDescent="0.35">
      <c r="A8" s="19">
        <v>0.41</v>
      </c>
      <c r="F8" t="e">
        <f ca="1"/>
        <v>#NAME?</v>
      </c>
      <c r="G8" s="4" t="e">
        <f ca="1"/>
        <v>#NAME?</v>
      </c>
    </row>
    <row r="9" spans="1:7" x14ac:dyDescent="0.35">
      <c r="A9" s="19">
        <v>0.47</v>
      </c>
      <c r="C9" t="e">
        <f t="array" aca="1" ref="C9:D11" ca="1">BETA_FITM(A1:A18,TRUE,TRUE)</f>
        <v>#NAME?</v>
      </c>
      <c r="D9" s="3" t="e">
        <f ca="1"/>
        <v>#NAME?</v>
      </c>
      <c r="F9" t="e">
        <f ca="1"/>
        <v>#NAME?</v>
      </c>
      <c r="G9" s="4" t="e">
        <f ca="1"/>
        <v>#NAME?</v>
      </c>
    </row>
    <row r="10" spans="1:7" x14ac:dyDescent="0.35">
      <c r="A10" s="19">
        <v>0.27</v>
      </c>
      <c r="C10" t="e">
        <f ca="1"/>
        <v>#NAME?</v>
      </c>
      <c r="D10" s="4" t="e">
        <f ca="1"/>
        <v>#NAME?</v>
      </c>
      <c r="F10" t="e">
        <f ca="1"/>
        <v>#NAME?</v>
      </c>
      <c r="G10" s="4" t="e">
        <f ca="1"/>
        <v>#NAME?</v>
      </c>
    </row>
    <row r="11" spans="1:7" x14ac:dyDescent="0.35">
      <c r="A11" s="19">
        <v>0.36</v>
      </c>
      <c r="C11" t="e">
        <f ca="1"/>
        <v>#NAME?</v>
      </c>
      <c r="D11" s="5" t="e">
        <f ca="1"/>
        <v>#NAME?</v>
      </c>
      <c r="F11" t="e">
        <f ca="1"/>
        <v>#NAME?</v>
      </c>
      <c r="G11" s="5" t="e">
        <f ca="1"/>
        <v>#NAME?</v>
      </c>
    </row>
    <row r="12" spans="1:7" x14ac:dyDescent="0.35">
      <c r="A12" s="19">
        <v>0.53</v>
      </c>
    </row>
    <row r="13" spans="1:7" x14ac:dyDescent="0.35">
      <c r="A13" s="19">
        <v>0.14000000000000001</v>
      </c>
    </row>
    <row r="14" spans="1:7" x14ac:dyDescent="0.35">
      <c r="A14" s="19">
        <v>0.55000000000000004</v>
      </c>
    </row>
    <row r="15" spans="1:7" x14ac:dyDescent="0.35">
      <c r="A15" s="19">
        <v>0.31</v>
      </c>
    </row>
    <row r="16" spans="1:7" x14ac:dyDescent="0.35">
      <c r="A16" s="19">
        <v>0.73</v>
      </c>
    </row>
    <row r="17" spans="1:1" x14ac:dyDescent="0.35">
      <c r="A17" s="19">
        <v>0.37</v>
      </c>
    </row>
    <row r="18" spans="1:1" x14ac:dyDescent="0.35">
      <c r="A18" s="21">
        <v>0.42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1D42-66B2-4A32-A317-6CD77618BE45}">
  <sheetPr codeName="Sheet11"/>
  <dimension ref="A1:G16"/>
  <sheetViews>
    <sheetView workbookViewId="0"/>
  </sheetViews>
  <sheetFormatPr defaultRowHeight="14.5" x14ac:dyDescent="0.35"/>
  <sheetData>
    <row r="1" spans="1:7" x14ac:dyDescent="0.35">
      <c r="A1" s="23" t="s">
        <v>7</v>
      </c>
      <c r="C1" t="s">
        <v>22</v>
      </c>
      <c r="F1" t="s">
        <v>19</v>
      </c>
      <c r="G1">
        <v>20</v>
      </c>
    </row>
    <row r="2" spans="1:7" x14ac:dyDescent="0.35">
      <c r="A2" s="22">
        <v>1.2</v>
      </c>
    </row>
    <row r="3" spans="1:7" x14ac:dyDescent="0.35">
      <c r="A3" s="22">
        <v>1.6</v>
      </c>
      <c r="C3" t="s">
        <v>3</v>
      </c>
      <c r="F3" t="s">
        <v>4</v>
      </c>
    </row>
    <row r="4" spans="1:7" x14ac:dyDescent="0.35">
      <c r="A4" s="22">
        <v>1.7</v>
      </c>
    </row>
    <row r="5" spans="1:7" x14ac:dyDescent="0.35">
      <c r="A5" s="22">
        <v>1.8</v>
      </c>
      <c r="C5" t="e">
        <f t="array" aca="1" ref="C5:D7" ca="1">GAMMA_FITM(A2:A16,TRUE)</f>
        <v>#NAME?</v>
      </c>
      <c r="D5" s="3" t="e">
        <f ca="1"/>
        <v>#NAME?</v>
      </c>
      <c r="F5" t="e">
        <f t="array" aca="1" ref="F5:G11" ca="1">GAMMA_FIT(A2:A16,TRUE,G1)</f>
        <v>#NAME?</v>
      </c>
      <c r="G5" s="3" t="e">
        <f ca="1"/>
        <v>#NAME?</v>
      </c>
    </row>
    <row r="6" spans="1:7" x14ac:dyDescent="0.35">
      <c r="A6" s="22">
        <v>1.9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</row>
    <row r="7" spans="1:7" x14ac:dyDescent="0.35">
      <c r="A7" s="22">
        <v>2</v>
      </c>
      <c r="C7" t="e">
        <f ca="1"/>
        <v>#NAME?</v>
      </c>
      <c r="D7" s="5" t="e">
        <f ca="1"/>
        <v>#NAME?</v>
      </c>
      <c r="F7" t="e">
        <f ca="1"/>
        <v>#NAME?</v>
      </c>
      <c r="G7" s="4" t="e">
        <f ca="1"/>
        <v>#NAME?</v>
      </c>
    </row>
    <row r="8" spans="1:7" x14ac:dyDescent="0.35">
      <c r="A8" s="22">
        <v>2.2000000000000002</v>
      </c>
      <c r="F8" t="e">
        <f ca="1"/>
        <v>#NAME?</v>
      </c>
      <c r="G8" s="4" t="e">
        <f ca="1"/>
        <v>#NAME?</v>
      </c>
    </row>
    <row r="9" spans="1:7" x14ac:dyDescent="0.35">
      <c r="A9" s="22">
        <v>2.6</v>
      </c>
      <c r="C9" t="e">
        <f t="array" aca="1" ref="C9:D11" ca="1">GAMMA_FITM(A2:A16,TRUE,TRUE)</f>
        <v>#NAME?</v>
      </c>
      <c r="D9" s="3" t="e">
        <f ca="1"/>
        <v>#NAME?</v>
      </c>
      <c r="F9" t="e">
        <f ca="1"/>
        <v>#NAME?</v>
      </c>
      <c r="G9" s="4" t="e">
        <f ca="1"/>
        <v>#NAME?</v>
      </c>
    </row>
    <row r="10" spans="1:7" x14ac:dyDescent="0.35">
      <c r="A10" s="22">
        <v>3</v>
      </c>
      <c r="C10" t="e">
        <f ca="1"/>
        <v>#NAME?</v>
      </c>
      <c r="D10" s="4" t="e">
        <f ca="1"/>
        <v>#NAME?</v>
      </c>
      <c r="F10" t="e">
        <f ca="1"/>
        <v>#NAME?</v>
      </c>
      <c r="G10" s="4" t="e">
        <f ca="1"/>
        <v>#NAME?</v>
      </c>
    </row>
    <row r="11" spans="1:7" x14ac:dyDescent="0.35">
      <c r="A11" s="22">
        <v>3.5</v>
      </c>
      <c r="C11" t="e">
        <f ca="1"/>
        <v>#NAME?</v>
      </c>
      <c r="D11" s="5" t="e">
        <f ca="1"/>
        <v>#NAME?</v>
      </c>
      <c r="F11" t="e">
        <f ca="1"/>
        <v>#NAME?</v>
      </c>
      <c r="G11" s="5" t="e">
        <f ca="1"/>
        <v>#NAME?</v>
      </c>
    </row>
    <row r="12" spans="1:7" x14ac:dyDescent="0.35">
      <c r="A12" s="22">
        <v>4</v>
      </c>
    </row>
    <row r="13" spans="1:7" x14ac:dyDescent="0.35">
      <c r="A13" s="22">
        <v>4.8</v>
      </c>
    </row>
    <row r="14" spans="1:7" x14ac:dyDescent="0.35">
      <c r="A14" s="22">
        <v>5.6</v>
      </c>
    </row>
    <row r="15" spans="1:7" x14ac:dyDescent="0.35">
      <c r="A15" s="22">
        <v>6.6</v>
      </c>
    </row>
    <row r="16" spans="1:7" x14ac:dyDescent="0.35">
      <c r="A16" s="24">
        <v>7.6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7F56-4A27-4F54-AFD8-F3FA492415E6}">
  <sheetPr codeName="Sheet12"/>
  <dimension ref="A1:J20"/>
  <sheetViews>
    <sheetView workbookViewId="0"/>
  </sheetViews>
  <sheetFormatPr defaultRowHeight="14.5" x14ac:dyDescent="0.35"/>
  <sheetData>
    <row r="1" spans="1:10" x14ac:dyDescent="0.35">
      <c r="A1">
        <v>0.19475522401468082</v>
      </c>
      <c r="C1" t="s">
        <v>23</v>
      </c>
      <c r="F1" t="s">
        <v>19</v>
      </c>
      <c r="G1">
        <v>20</v>
      </c>
    </row>
    <row r="2" spans="1:10" x14ac:dyDescent="0.35">
      <c r="A2">
        <v>7.1745968400652838E-2</v>
      </c>
    </row>
    <row r="3" spans="1:10" x14ac:dyDescent="0.35">
      <c r="A3">
        <v>0.76615528057237703</v>
      </c>
      <c r="C3" t="s">
        <v>3</v>
      </c>
      <c r="F3" t="s">
        <v>24</v>
      </c>
      <c r="I3" t="s">
        <v>25</v>
      </c>
    </row>
    <row r="4" spans="1:10" x14ac:dyDescent="0.35">
      <c r="A4">
        <v>0.86155164573838494</v>
      </c>
    </row>
    <row r="5" spans="1:10" x14ac:dyDescent="0.35">
      <c r="A5">
        <v>0.30935117696985892</v>
      </c>
      <c r="C5" t="e">
        <f t="array" aca="1" ref="C5:D7" ca="1">UNIFORM_FITM(A1:A20,TRUE)</f>
        <v>#NAME?</v>
      </c>
      <c r="D5" s="3" t="e">
        <f ca="1"/>
        <v>#NAME?</v>
      </c>
      <c r="F5" t="e">
        <f t="array" aca="1" ref="F5:G11" ca="1">UNIFORM_FIT(A1:A20,TRUE,0)</f>
        <v>#NAME?</v>
      </c>
      <c r="G5" s="3" t="e">
        <f ca="1"/>
        <v>#NAME?</v>
      </c>
      <c r="I5" t="e">
        <f t="array" aca="1" ref="I5:J11" ca="1">UNIFORM_FIT(A1:A20,TRUE,G1)</f>
        <v>#NAME?</v>
      </c>
      <c r="J5" s="3" t="e">
        <f ca="1"/>
        <v>#NAME?</v>
      </c>
    </row>
    <row r="6" spans="1:10" x14ac:dyDescent="0.35">
      <c r="A6">
        <v>0.81616101449077938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  <c r="I6" t="e">
        <f ca="1"/>
        <v>#NAME?</v>
      </c>
      <c r="J6" s="4" t="e">
        <f ca="1"/>
        <v>#NAME?</v>
      </c>
    </row>
    <row r="7" spans="1:10" x14ac:dyDescent="0.35">
      <c r="A7">
        <v>0.78391098319653485</v>
      </c>
      <c r="C7" t="e">
        <f ca="1"/>
        <v>#NAME?</v>
      </c>
      <c r="D7" s="5" t="e">
        <f ca="1"/>
        <v>#NAME?</v>
      </c>
      <c r="F7" t="e">
        <f ca="1"/>
        <v>#NAME?</v>
      </c>
      <c r="G7" s="4" t="e">
        <f ca="1"/>
        <v>#NAME?</v>
      </c>
      <c r="I7" t="e">
        <f ca="1"/>
        <v>#NAME?</v>
      </c>
      <c r="J7" s="4" t="e">
        <f ca="1"/>
        <v>#NAME?</v>
      </c>
    </row>
    <row r="8" spans="1:10" x14ac:dyDescent="0.35">
      <c r="A8">
        <v>0.65033552042937726</v>
      </c>
      <c r="F8" t="e">
        <f ca="1"/>
        <v>#NAME?</v>
      </c>
      <c r="G8" s="4" t="e">
        <f ca="1"/>
        <v>#NAME?</v>
      </c>
      <c r="I8" t="e">
        <f ca="1"/>
        <v>#NAME?</v>
      </c>
      <c r="J8" s="4" t="e">
        <f ca="1"/>
        <v>#NAME?</v>
      </c>
    </row>
    <row r="9" spans="1:10" x14ac:dyDescent="0.35">
      <c r="A9">
        <v>0.6465156704906786</v>
      </c>
      <c r="C9" t="e">
        <f t="array" aca="1" ref="C9:D11" ca="1">UNIFORM_FITM(A1:A20,TRUE,TRUE)</f>
        <v>#NAME?</v>
      </c>
      <c r="D9" s="3" t="e">
        <f ca="1"/>
        <v>#NAME?</v>
      </c>
      <c r="F9" t="e">
        <f ca="1"/>
        <v>#NAME?</v>
      </c>
      <c r="G9" s="4" t="e">
        <f ca="1"/>
        <v>#NAME?</v>
      </c>
      <c r="I9" t="e">
        <f ca="1"/>
        <v>#NAME?</v>
      </c>
      <c r="J9" s="4" t="e">
        <f ca="1"/>
        <v>#NAME?</v>
      </c>
    </row>
    <row r="10" spans="1:10" x14ac:dyDescent="0.35">
      <c r="A10">
        <v>0.64958420954791096</v>
      </c>
      <c r="C10" t="e">
        <f ca="1"/>
        <v>#NAME?</v>
      </c>
      <c r="D10" s="4" t="e">
        <f ca="1"/>
        <v>#NAME?</v>
      </c>
      <c r="F10" t="e">
        <f ca="1"/>
        <v>#NAME?</v>
      </c>
      <c r="G10" s="4" t="e">
        <f ca="1"/>
        <v>#NAME?</v>
      </c>
      <c r="I10" t="e">
        <f ca="1"/>
        <v>#NAME?</v>
      </c>
      <c r="J10" s="4" t="e">
        <f ca="1"/>
        <v>#NAME?</v>
      </c>
    </row>
    <row r="11" spans="1:10" x14ac:dyDescent="0.35">
      <c r="A11">
        <v>0.49972546107261362</v>
      </c>
      <c r="C11" t="e">
        <f ca="1"/>
        <v>#NAME?</v>
      </c>
      <c r="D11" s="5" t="e">
        <f ca="1"/>
        <v>#NAME?</v>
      </c>
      <c r="F11" t="e">
        <f ca="1"/>
        <v>#NAME?</v>
      </c>
      <c r="G11" s="5" t="e">
        <f ca="1"/>
        <v>#NAME?</v>
      </c>
      <c r="I11" t="e">
        <f ca="1"/>
        <v>#NAME?</v>
      </c>
      <c r="J11" s="5" t="e">
        <f ca="1"/>
        <v>#NAME?</v>
      </c>
    </row>
    <row r="12" spans="1:10" x14ac:dyDescent="0.35">
      <c r="A12">
        <v>7.696501560443747E-2</v>
      </c>
    </row>
    <row r="13" spans="1:10" x14ac:dyDescent="0.35">
      <c r="A13">
        <v>0.28880057459994912</v>
      </c>
    </row>
    <row r="14" spans="1:10" x14ac:dyDescent="0.35">
      <c r="A14">
        <v>0.9992301268494701</v>
      </c>
    </row>
    <row r="15" spans="1:10" x14ac:dyDescent="0.35">
      <c r="A15">
        <v>4.3082998095775871E-3</v>
      </c>
    </row>
    <row r="16" spans="1:10" x14ac:dyDescent="0.35">
      <c r="A16">
        <v>0.63123395198528909</v>
      </c>
    </row>
    <row r="17" spans="1:1" x14ac:dyDescent="0.35">
      <c r="A17">
        <v>0.12441084778974587</v>
      </c>
    </row>
    <row r="18" spans="1:1" x14ac:dyDescent="0.35">
      <c r="A18">
        <v>0.7354627457237779</v>
      </c>
    </row>
    <row r="19" spans="1:1" x14ac:dyDescent="0.35">
      <c r="A19">
        <v>0.20606136064043235</v>
      </c>
    </row>
    <row r="20" spans="1:1" x14ac:dyDescent="0.35">
      <c r="A20">
        <v>0.74174892484903876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FD38-0326-448D-AA22-375755C67AF3}">
  <sheetPr codeName="Sheet13"/>
  <dimension ref="A1:G24"/>
  <sheetViews>
    <sheetView workbookViewId="0"/>
  </sheetViews>
  <sheetFormatPr defaultRowHeight="14.5" x14ac:dyDescent="0.35"/>
  <sheetData>
    <row r="1" spans="1:7" x14ac:dyDescent="0.35">
      <c r="A1" s="25" t="s">
        <v>26</v>
      </c>
      <c r="C1" t="s">
        <v>28</v>
      </c>
      <c r="F1" t="s">
        <v>19</v>
      </c>
      <c r="G1">
        <v>20</v>
      </c>
    </row>
    <row r="2" spans="1:7" x14ac:dyDescent="0.35">
      <c r="A2">
        <v>1.3549251028502178</v>
      </c>
    </row>
    <row r="3" spans="1:7" x14ac:dyDescent="0.35">
      <c r="A3">
        <v>3.1033918188109508</v>
      </c>
      <c r="C3" t="s">
        <v>3</v>
      </c>
      <c r="F3" t="s">
        <v>4</v>
      </c>
    </row>
    <row r="4" spans="1:7" x14ac:dyDescent="0.35">
      <c r="A4">
        <v>-4.5691256510295757</v>
      </c>
    </row>
    <row r="5" spans="1:7" x14ac:dyDescent="0.35">
      <c r="A5">
        <v>3.8361326667939921</v>
      </c>
      <c r="C5" t="e">
        <f t="array" aca="1" ref="C5:D7" ca="1">LOGISTIC_FITM(A2:A16,TRUE)</f>
        <v>#NAME?</v>
      </c>
      <c r="D5" s="3" t="e">
        <f ca="1"/>
        <v>#NAME?</v>
      </c>
      <c r="F5" t="e">
        <f t="array" aca="1" ref="F5:G11" ca="1">LOGISTIC_FIT(A2:A16,TRUE,G1)</f>
        <v>#NAME?</v>
      </c>
      <c r="G5" s="3" t="e">
        <f ca="1"/>
        <v>#NAME?</v>
      </c>
    </row>
    <row r="6" spans="1:7" x14ac:dyDescent="0.35">
      <c r="A6">
        <v>-0.70079196075352179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</row>
    <row r="7" spans="1:7" x14ac:dyDescent="0.35">
      <c r="A7">
        <v>-3.1018913023364263</v>
      </c>
      <c r="C7" t="e">
        <f ca="1"/>
        <v>#NAME?</v>
      </c>
      <c r="D7" s="5" t="e">
        <f ca="1"/>
        <v>#NAME?</v>
      </c>
      <c r="F7" t="e">
        <f ca="1"/>
        <v>#NAME?</v>
      </c>
      <c r="G7" s="4" t="e">
        <f ca="1"/>
        <v>#NAME?</v>
      </c>
    </row>
    <row r="8" spans="1:7" x14ac:dyDescent="0.35">
      <c r="A8">
        <v>4.0426457454989464</v>
      </c>
      <c r="F8" t="e">
        <f ca="1"/>
        <v>#NAME?</v>
      </c>
      <c r="G8" s="4" t="e">
        <f ca="1"/>
        <v>#NAME?</v>
      </c>
    </row>
    <row r="9" spans="1:7" x14ac:dyDescent="0.35">
      <c r="A9">
        <v>5.945197695055783</v>
      </c>
      <c r="C9" t="e">
        <f t="array" aca="1" ref="C9:D11" ca="1">LOGISTIC_FITM(A2:A16,TRUE,TRUE)</f>
        <v>#NAME?</v>
      </c>
      <c r="D9" s="3" t="e">
        <f ca="1"/>
        <v>#NAME?</v>
      </c>
      <c r="F9" t="e">
        <f ca="1"/>
        <v>#NAME?</v>
      </c>
      <c r="G9" s="4" t="e">
        <f ca="1"/>
        <v>#NAME?</v>
      </c>
    </row>
    <row r="10" spans="1:7" x14ac:dyDescent="0.35">
      <c r="A10">
        <v>-1.0997646450215748</v>
      </c>
      <c r="C10" t="e">
        <f ca="1"/>
        <v>#NAME?</v>
      </c>
      <c r="D10" s="4" t="e">
        <f ca="1"/>
        <v>#NAME?</v>
      </c>
      <c r="F10" t="e">
        <f ca="1"/>
        <v>#NAME?</v>
      </c>
      <c r="G10" s="4" t="e">
        <f ca="1"/>
        <v>#NAME?</v>
      </c>
    </row>
    <row r="11" spans="1:7" x14ac:dyDescent="0.35">
      <c r="A11">
        <v>5.8831047540179759E-2</v>
      </c>
      <c r="C11" t="e">
        <f ca="1"/>
        <v>#NAME?</v>
      </c>
      <c r="D11" s="5" t="e">
        <f ca="1"/>
        <v>#NAME?</v>
      </c>
      <c r="F11" t="e">
        <f ca="1"/>
        <v>#NAME?</v>
      </c>
      <c r="G11" s="5" t="e">
        <f ca="1"/>
        <v>#NAME?</v>
      </c>
    </row>
    <row r="12" spans="1:7" x14ac:dyDescent="0.35">
      <c r="A12">
        <v>1.7272937633441685</v>
      </c>
    </row>
    <row r="13" spans="1:7" x14ac:dyDescent="0.35">
      <c r="A13">
        <v>5.9320793736419679</v>
      </c>
    </row>
    <row r="14" spans="1:7" x14ac:dyDescent="0.35">
      <c r="A14">
        <v>3.1573454563096255</v>
      </c>
    </row>
    <row r="15" spans="1:7" x14ac:dyDescent="0.35">
      <c r="A15">
        <v>1.0398547428431268</v>
      </c>
    </row>
    <row r="16" spans="1:7" x14ac:dyDescent="0.35">
      <c r="A16" s="26">
        <v>-0.14839337796839325</v>
      </c>
    </row>
    <row r="24" spans="1:1" x14ac:dyDescent="0.35">
      <c r="A24" s="27" t="s">
        <v>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FAE88-66AF-4F39-9053-28DAAE0A0C45}">
  <sheetPr codeName="Sheet14"/>
  <dimension ref="A1:G16"/>
  <sheetViews>
    <sheetView workbookViewId="0"/>
  </sheetViews>
  <sheetFormatPr defaultRowHeight="14.5" x14ac:dyDescent="0.35"/>
  <sheetData>
    <row r="1" spans="1:7" x14ac:dyDescent="0.35">
      <c r="A1" s="25" t="s">
        <v>26</v>
      </c>
      <c r="C1" t="s">
        <v>29</v>
      </c>
      <c r="F1" t="s">
        <v>19</v>
      </c>
      <c r="G1">
        <v>20</v>
      </c>
    </row>
    <row r="2" spans="1:7" x14ac:dyDescent="0.35">
      <c r="A2" s="28">
        <v>2.1010459455861512</v>
      </c>
    </row>
    <row r="3" spans="1:7" x14ac:dyDescent="0.35">
      <c r="A3">
        <v>1.8034930022925528</v>
      </c>
      <c r="C3" t="s">
        <v>3</v>
      </c>
      <c r="F3" t="s">
        <v>4</v>
      </c>
    </row>
    <row r="4" spans="1:7" x14ac:dyDescent="0.35">
      <c r="A4">
        <v>2.0254357484384742</v>
      </c>
    </row>
    <row r="5" spans="1:7" x14ac:dyDescent="0.35">
      <c r="A5">
        <v>2.1594811307293633</v>
      </c>
      <c r="C5" t="e">
        <f t="array" aca="1" ref="C5:D7" ca="1">GUMBEL_FITM(A2:A16,TRUE)</f>
        <v>#NAME?</v>
      </c>
      <c r="D5" s="3" t="e">
        <f ca="1"/>
        <v>#NAME?</v>
      </c>
      <c r="F5" t="e">
        <f t="array" aca="1" ref="F5:G11" ca="1">GUMBEL_FIT(A2:A16,TRUE,G1)</f>
        <v>#NAME?</v>
      </c>
      <c r="G5" s="3" t="e">
        <f ca="1"/>
        <v>#NAME?</v>
      </c>
    </row>
    <row r="6" spans="1:7" x14ac:dyDescent="0.35">
      <c r="A6">
        <v>2.2518621948713253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</row>
    <row r="7" spans="1:7" x14ac:dyDescent="0.35">
      <c r="A7">
        <v>2.60326255767569</v>
      </c>
      <c r="C7" t="e">
        <f ca="1"/>
        <v>#NAME?</v>
      </c>
      <c r="D7" s="5" t="e">
        <f ca="1"/>
        <v>#NAME?</v>
      </c>
      <c r="F7" t="e">
        <f ca="1"/>
        <v>#NAME?</v>
      </c>
      <c r="G7" s="4" t="e">
        <f ca="1"/>
        <v>#NAME?</v>
      </c>
    </row>
    <row r="8" spans="1:7" x14ac:dyDescent="0.35">
      <c r="A8">
        <v>2.3582492731198692</v>
      </c>
      <c r="F8" t="e">
        <f ca="1"/>
        <v>#NAME?</v>
      </c>
      <c r="G8" s="4" t="e">
        <f ca="1"/>
        <v>#NAME?</v>
      </c>
    </row>
    <row r="9" spans="1:7" x14ac:dyDescent="0.35">
      <c r="A9">
        <v>2.7418580702366806</v>
      </c>
      <c r="C9" t="e">
        <f t="array" aca="1" ref="C9:D11" ca="1">GUMBEL_FITM(A2:A16,TRUE,TRUE)</f>
        <v>#NAME?</v>
      </c>
      <c r="D9" s="3" t="e">
        <f ca="1"/>
        <v>#NAME?</v>
      </c>
      <c r="F9" t="e">
        <f ca="1"/>
        <v>#NAME?</v>
      </c>
      <c r="G9" s="4" t="e">
        <f ca="1"/>
        <v>#NAME?</v>
      </c>
    </row>
    <row r="10" spans="1:7" x14ac:dyDescent="0.35">
      <c r="A10">
        <v>2.0674868796741457</v>
      </c>
      <c r="C10" t="e">
        <f ca="1"/>
        <v>#NAME?</v>
      </c>
      <c r="D10" s="4" t="e">
        <f ca="1"/>
        <v>#NAME?</v>
      </c>
      <c r="F10" t="e">
        <f ca="1"/>
        <v>#NAME?</v>
      </c>
      <c r="G10" s="4" t="e">
        <f ca="1"/>
        <v>#NAME?</v>
      </c>
    </row>
    <row r="11" spans="1:7" x14ac:dyDescent="0.35">
      <c r="A11">
        <v>2.9947804582636213</v>
      </c>
      <c r="C11" t="e">
        <f ca="1"/>
        <v>#NAME?</v>
      </c>
      <c r="D11" s="5" t="e">
        <f ca="1"/>
        <v>#NAME?</v>
      </c>
      <c r="F11" t="e">
        <f ca="1"/>
        <v>#NAME?</v>
      </c>
      <c r="G11" s="5" t="e">
        <f ca="1"/>
        <v>#NAME?</v>
      </c>
    </row>
    <row r="12" spans="1:7" x14ac:dyDescent="0.35">
      <c r="A12">
        <v>2.2125937843810246</v>
      </c>
    </row>
    <row r="13" spans="1:7" x14ac:dyDescent="0.35">
      <c r="A13">
        <v>1.5829742151642705</v>
      </c>
    </row>
    <row r="14" spans="1:7" x14ac:dyDescent="0.35">
      <c r="A14">
        <v>2.1522998799483362</v>
      </c>
    </row>
    <row r="15" spans="1:7" x14ac:dyDescent="0.35">
      <c r="A15">
        <v>2.6880565655794135</v>
      </c>
    </row>
    <row r="16" spans="1:7" x14ac:dyDescent="0.35">
      <c r="A16" s="26">
        <v>2.7238945067705091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D3C1-C2B1-4940-9DD6-EA5F33D85003}">
  <sheetPr codeName="Sheet15"/>
  <dimension ref="A1:D11"/>
  <sheetViews>
    <sheetView workbookViewId="0"/>
  </sheetViews>
  <sheetFormatPr defaultRowHeight="14.5" x14ac:dyDescent="0.35"/>
  <sheetData>
    <row r="1" spans="1:4" x14ac:dyDescent="0.35">
      <c r="A1" s="25" t="s">
        <v>26</v>
      </c>
      <c r="C1" t="s">
        <v>30</v>
      </c>
    </row>
    <row r="2" spans="1:4" x14ac:dyDescent="0.35">
      <c r="A2" s="29">
        <v>73</v>
      </c>
    </row>
    <row r="3" spans="1:4" x14ac:dyDescent="0.35">
      <c r="A3" s="29">
        <v>18</v>
      </c>
      <c r="C3" t="e">
        <f t="array" aca="1" ref="C3:D7" ca="1">EXPON_FIT(A2:A11,TRUE)</f>
        <v>#NAME?</v>
      </c>
      <c r="D3" s="3" t="e">
        <f ca="1"/>
        <v>#NAME?</v>
      </c>
    </row>
    <row r="4" spans="1:4" x14ac:dyDescent="0.35">
      <c r="A4" s="29">
        <v>20</v>
      </c>
      <c r="C4" t="e">
        <f ca="1"/>
        <v>#NAME?</v>
      </c>
      <c r="D4" s="4" t="e">
        <f ca="1"/>
        <v>#NAME?</v>
      </c>
    </row>
    <row r="5" spans="1:4" x14ac:dyDescent="0.35">
      <c r="A5" s="29">
        <v>60</v>
      </c>
      <c r="C5" t="e">
        <f ca="1"/>
        <v>#NAME?</v>
      </c>
      <c r="D5" s="4" t="e">
        <f ca="1"/>
        <v>#NAME?</v>
      </c>
    </row>
    <row r="6" spans="1:4" x14ac:dyDescent="0.35">
      <c r="A6" s="29">
        <v>99</v>
      </c>
      <c r="C6" t="e">
        <f ca="1"/>
        <v>#NAME?</v>
      </c>
      <c r="D6" s="4" t="e">
        <f ca="1"/>
        <v>#NAME?</v>
      </c>
    </row>
    <row r="7" spans="1:4" x14ac:dyDescent="0.35">
      <c r="A7" s="29">
        <v>81</v>
      </c>
      <c r="C7" t="e">
        <f ca="1"/>
        <v>#NAME?</v>
      </c>
      <c r="D7" s="5" t="e">
        <f ca="1"/>
        <v>#NAME?</v>
      </c>
    </row>
    <row r="8" spans="1:4" x14ac:dyDescent="0.35">
      <c r="A8" s="29">
        <v>40</v>
      </c>
    </row>
    <row r="9" spans="1:4" x14ac:dyDescent="0.35">
      <c r="A9" s="29">
        <v>33</v>
      </c>
    </row>
    <row r="10" spans="1:4" x14ac:dyDescent="0.35">
      <c r="A10" s="29">
        <v>27</v>
      </c>
    </row>
    <row r="11" spans="1:4" x14ac:dyDescent="0.35">
      <c r="A11" s="30">
        <v>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3E1B-BFC6-44B6-8EC9-35598F96C3C7}">
  <sheetPr codeName="Sheet16"/>
  <dimension ref="A1:D11"/>
  <sheetViews>
    <sheetView workbookViewId="0"/>
  </sheetViews>
  <sheetFormatPr defaultRowHeight="14.5" x14ac:dyDescent="0.35"/>
  <cols>
    <col min="1" max="1" width="7" customWidth="1"/>
    <col min="2" max="2" width="6.6328125" customWidth="1"/>
  </cols>
  <sheetData>
    <row r="1" spans="1:4" x14ac:dyDescent="0.35">
      <c r="A1" s="21" t="s">
        <v>26</v>
      </c>
      <c r="C1" t="s">
        <v>31</v>
      </c>
    </row>
    <row r="2" spans="1:4" x14ac:dyDescent="0.35">
      <c r="A2" s="19">
        <v>0</v>
      </c>
    </row>
    <row r="3" spans="1:4" x14ac:dyDescent="0.35">
      <c r="A3" s="19">
        <v>2</v>
      </c>
      <c r="C3" t="e">
        <f t="array" aca="1" ref="C3:D7" ca="1">GEOM_FIT(A2:A11,TRUE)</f>
        <v>#NAME?</v>
      </c>
      <c r="D3" s="3" t="e">
        <f ca="1"/>
        <v>#NAME?</v>
      </c>
    </row>
    <row r="4" spans="1:4" x14ac:dyDescent="0.35">
      <c r="A4" s="19">
        <v>1</v>
      </c>
      <c r="C4" t="e">
        <f ca="1"/>
        <v>#NAME?</v>
      </c>
      <c r="D4" s="4" t="e">
        <f ca="1"/>
        <v>#NAME?</v>
      </c>
    </row>
    <row r="5" spans="1:4" x14ac:dyDescent="0.35">
      <c r="A5" s="19">
        <v>3</v>
      </c>
      <c r="C5" t="e">
        <f ca="1"/>
        <v>#NAME?</v>
      </c>
      <c r="D5" s="4" t="e">
        <f ca="1"/>
        <v>#NAME?</v>
      </c>
    </row>
    <row r="6" spans="1:4" x14ac:dyDescent="0.35">
      <c r="A6" s="19">
        <v>1</v>
      </c>
      <c r="C6" t="e">
        <f ca="1"/>
        <v>#NAME?</v>
      </c>
      <c r="D6" s="4" t="e">
        <f ca="1"/>
        <v>#NAME?</v>
      </c>
    </row>
    <row r="7" spans="1:4" x14ac:dyDescent="0.35">
      <c r="A7" s="19">
        <v>4</v>
      </c>
      <c r="C7" t="e">
        <f ca="1"/>
        <v>#NAME?</v>
      </c>
      <c r="D7" s="5" t="e">
        <f ca="1"/>
        <v>#NAME?</v>
      </c>
    </row>
    <row r="8" spans="1:4" x14ac:dyDescent="0.35">
      <c r="A8" s="19">
        <v>1</v>
      </c>
    </row>
    <row r="9" spans="1:4" x14ac:dyDescent="0.35">
      <c r="A9" s="19">
        <v>2</v>
      </c>
    </row>
    <row r="10" spans="1:4" x14ac:dyDescent="0.35">
      <c r="A10" s="19">
        <v>1</v>
      </c>
    </row>
    <row r="11" spans="1:4" x14ac:dyDescent="0.35">
      <c r="A11" s="21">
        <v>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5F75-325A-45AD-B79C-A43A736D8C50}">
  <sheetPr codeName="Sheet17"/>
  <dimension ref="A1:G15"/>
  <sheetViews>
    <sheetView workbookViewId="0"/>
  </sheetViews>
  <sheetFormatPr defaultRowHeight="14.5" x14ac:dyDescent="0.35"/>
  <sheetData>
    <row r="1" spans="1:7" x14ac:dyDescent="0.35">
      <c r="A1">
        <v>1.0844341310105781</v>
      </c>
      <c r="C1" t="s">
        <v>32</v>
      </c>
    </row>
    <row r="2" spans="1:7" x14ac:dyDescent="0.35">
      <c r="A2">
        <v>1.5163643904449731</v>
      </c>
    </row>
    <row r="3" spans="1:7" x14ac:dyDescent="0.35">
      <c r="A3">
        <v>8.6794793936957237</v>
      </c>
      <c r="C3" t="s">
        <v>3</v>
      </c>
      <c r="F3" t="s">
        <v>4</v>
      </c>
    </row>
    <row r="4" spans="1:7" x14ac:dyDescent="0.35">
      <c r="A4">
        <v>0.91863304496126552</v>
      </c>
    </row>
    <row r="5" spans="1:7" x14ac:dyDescent="0.35">
      <c r="A5">
        <v>-0.85223922091210091</v>
      </c>
      <c r="C5" t="e">
        <f t="array" aca="1" ref="C5:D7" ca="1">LAPLACE_FITM(A1:A15,TRUE)</f>
        <v>#NAME?</v>
      </c>
      <c r="D5" s="3" t="e">
        <f ca="1"/>
        <v>#NAME?</v>
      </c>
      <c r="F5" t="e">
        <f t="array" aca="1" ref="F5:G11" ca="1">LAPLACE_FIT(A1:A15,TRUE)</f>
        <v>#NAME?</v>
      </c>
      <c r="G5" s="3" t="e">
        <f ca="1"/>
        <v>#NAME?</v>
      </c>
    </row>
    <row r="6" spans="1:7" x14ac:dyDescent="0.35">
      <c r="A6">
        <v>-3.9639204425240466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</row>
    <row r="7" spans="1:7" x14ac:dyDescent="0.35">
      <c r="A7">
        <v>0.96229264367261325</v>
      </c>
      <c r="C7" t="e">
        <f ca="1"/>
        <v>#NAME?</v>
      </c>
      <c r="D7" s="5" t="e">
        <f ca="1"/>
        <v>#NAME?</v>
      </c>
      <c r="F7" t="e">
        <f ca="1"/>
        <v>#NAME?</v>
      </c>
      <c r="G7" s="4" t="e">
        <f ca="1"/>
        <v>#NAME?</v>
      </c>
    </row>
    <row r="8" spans="1:7" x14ac:dyDescent="0.35">
      <c r="A8">
        <v>-6.110132909279236</v>
      </c>
      <c r="F8" t="e">
        <f ca="1"/>
        <v>#NAME?</v>
      </c>
      <c r="G8" s="4" t="e">
        <f ca="1"/>
        <v>#NAME?</v>
      </c>
    </row>
    <row r="9" spans="1:7" x14ac:dyDescent="0.35">
      <c r="A9">
        <v>-0.14991134846589943</v>
      </c>
      <c r="C9" t="e">
        <f t="array" aca="1" ref="C9:D11" ca="1">LAPLACE_FITM(A1:A15,TRUE,TRUE)</f>
        <v>#NAME?</v>
      </c>
      <c r="D9" s="3" t="e">
        <f ca="1"/>
        <v>#NAME?</v>
      </c>
      <c r="F9" t="e">
        <f ca="1"/>
        <v>#NAME?</v>
      </c>
      <c r="G9" s="4" t="e">
        <f ca="1"/>
        <v>#NAME?</v>
      </c>
    </row>
    <row r="10" spans="1:7" x14ac:dyDescent="0.35">
      <c r="A10">
        <v>9.3903914363597629E-2</v>
      </c>
      <c r="C10" t="e">
        <f ca="1"/>
        <v>#NAME?</v>
      </c>
      <c r="D10" s="4" t="e">
        <f ca="1"/>
        <v>#NAME?</v>
      </c>
      <c r="F10" t="e">
        <f ca="1"/>
        <v>#NAME?</v>
      </c>
      <c r="G10" s="4" t="e">
        <f ca="1"/>
        <v>#NAME?</v>
      </c>
    </row>
    <row r="11" spans="1:7" x14ac:dyDescent="0.35">
      <c r="A11">
        <v>2.8655594639954964</v>
      </c>
      <c r="C11" t="e">
        <f ca="1"/>
        <v>#NAME?</v>
      </c>
      <c r="D11" s="5" t="e">
        <f ca="1"/>
        <v>#NAME?</v>
      </c>
      <c r="F11" t="e">
        <f ca="1"/>
        <v>#NAME?</v>
      </c>
      <c r="G11" s="5" t="e">
        <f ca="1"/>
        <v>#NAME?</v>
      </c>
    </row>
    <row r="12" spans="1:7" x14ac:dyDescent="0.35">
      <c r="A12">
        <v>-0.44953886648914548</v>
      </c>
    </row>
    <row r="13" spans="1:7" x14ac:dyDescent="0.35">
      <c r="A13">
        <v>-2.326888126650509</v>
      </c>
    </row>
    <row r="14" spans="1:7" x14ac:dyDescent="0.35">
      <c r="A14">
        <v>5.8076308889330557</v>
      </c>
    </row>
    <row r="15" spans="1:7" x14ac:dyDescent="0.35">
      <c r="A15">
        <v>2.213039396974811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09F7-6E60-43A7-9575-913C7C804AB5}">
  <sheetPr codeName="Sheet18"/>
  <dimension ref="A1:G18"/>
  <sheetViews>
    <sheetView workbookViewId="0"/>
  </sheetViews>
  <sheetFormatPr defaultRowHeight="14.5" x14ac:dyDescent="0.35"/>
  <cols>
    <col min="2" max="2" width="6.6328125" customWidth="1"/>
    <col min="5" max="5" width="6.6328125" customWidth="1"/>
  </cols>
  <sheetData>
    <row r="1" spans="1:7" x14ac:dyDescent="0.35">
      <c r="A1">
        <v>3.4798806226920913</v>
      </c>
    </row>
    <row r="2" spans="1:7" x14ac:dyDescent="0.35">
      <c r="A2">
        <v>3.2640973701648357</v>
      </c>
      <c r="C2" t="s">
        <v>33</v>
      </c>
    </row>
    <row r="3" spans="1:7" x14ac:dyDescent="0.35">
      <c r="A3">
        <v>1.458716794627426</v>
      </c>
    </row>
    <row r="4" spans="1:7" x14ac:dyDescent="0.35">
      <c r="A4">
        <v>2.9441838808067251</v>
      </c>
      <c r="C4" t="s">
        <v>3</v>
      </c>
      <c r="F4" t="s">
        <v>4</v>
      </c>
    </row>
    <row r="5" spans="1:7" x14ac:dyDescent="0.35">
      <c r="A5">
        <v>-0.12413642648954903</v>
      </c>
    </row>
    <row r="6" spans="1:7" x14ac:dyDescent="0.35">
      <c r="A6">
        <v>3.7978249506790052</v>
      </c>
      <c r="C6" t="e">
        <f t="array" aca="1" ref="C6:D10" ca="1">NORM_FIT(A1:A18,TRUE)</f>
        <v>#NAME?</v>
      </c>
      <c r="D6" s="3" t="e">
        <f ca="1"/>
        <v>#NAME?</v>
      </c>
      <c r="F6" t="e">
        <f t="array" aca="1" ref="F6:G10" ca="1">NORM_FIT(A1:A18,TRUE,TRUE)</f>
        <v>#NAME?</v>
      </c>
      <c r="G6" s="3" t="e">
        <f ca="1"/>
        <v>#NAME?</v>
      </c>
    </row>
    <row r="7" spans="1:7" x14ac:dyDescent="0.35">
      <c r="A7">
        <v>-1.0729435487892687</v>
      </c>
      <c r="C7" t="e">
        <f ca="1"/>
        <v>#NAME?</v>
      </c>
      <c r="D7" s="4" t="e">
        <f ca="1"/>
        <v>#NAME?</v>
      </c>
      <c r="F7" t="e">
        <f ca="1"/>
        <v>#NAME?</v>
      </c>
      <c r="G7" s="4" t="e">
        <f ca="1"/>
        <v>#NAME?</v>
      </c>
    </row>
    <row r="8" spans="1:7" x14ac:dyDescent="0.35">
      <c r="A8">
        <v>5.9326239783836465</v>
      </c>
      <c r="C8" t="e">
        <f ca="1"/>
        <v>#NAME?</v>
      </c>
      <c r="D8" s="4" t="e">
        <f ca="1"/>
        <v>#NAME?</v>
      </c>
      <c r="F8" t="e">
        <f ca="1"/>
        <v>#NAME?</v>
      </c>
      <c r="G8" s="4" t="e">
        <f ca="1"/>
        <v>#NAME?</v>
      </c>
    </row>
    <row r="9" spans="1:7" x14ac:dyDescent="0.35">
      <c r="A9">
        <v>3.4591143103252247</v>
      </c>
      <c r="C9" t="e">
        <f ca="1"/>
        <v>#NAME?</v>
      </c>
      <c r="D9" s="4" t="e">
        <f ca="1"/>
        <v>#NAME?</v>
      </c>
      <c r="F9" t="e">
        <f ca="1"/>
        <v>#NAME?</v>
      </c>
      <c r="G9" s="4" t="e">
        <f ca="1"/>
        <v>#NAME?</v>
      </c>
    </row>
    <row r="10" spans="1:7" x14ac:dyDescent="0.35">
      <c r="A10">
        <v>3.939187680016726</v>
      </c>
      <c r="C10" t="e">
        <f ca="1"/>
        <v>#NAME?</v>
      </c>
      <c r="D10" s="5" t="e">
        <f ca="1"/>
        <v>#NAME?</v>
      </c>
      <c r="F10" t="e">
        <f ca="1"/>
        <v>#NAME?</v>
      </c>
      <c r="G10" s="5" t="e">
        <f ca="1"/>
        <v>#NAME?</v>
      </c>
    </row>
    <row r="11" spans="1:7" x14ac:dyDescent="0.35">
      <c r="A11">
        <v>3.7202435629054174</v>
      </c>
    </row>
    <row r="12" spans="1:7" x14ac:dyDescent="0.35">
      <c r="A12">
        <v>3.7443512287209053</v>
      </c>
    </row>
    <row r="13" spans="1:7" x14ac:dyDescent="0.35">
      <c r="A13">
        <v>3.7277316253688233</v>
      </c>
    </row>
    <row r="14" spans="1:7" x14ac:dyDescent="0.35">
      <c r="A14">
        <v>6.3945963600701266</v>
      </c>
    </row>
    <row r="15" spans="1:7" x14ac:dyDescent="0.35">
      <c r="A15">
        <v>4.888294472812845</v>
      </c>
    </row>
    <row r="16" spans="1:7" x14ac:dyDescent="0.35">
      <c r="A16">
        <v>2.5143402452266677</v>
      </c>
    </row>
    <row r="17" spans="1:1" x14ac:dyDescent="0.35">
      <c r="A17">
        <v>4.0554203840343019</v>
      </c>
    </row>
    <row r="18" spans="1:1" x14ac:dyDescent="0.35">
      <c r="A18">
        <v>2.4119855312895586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9217-880A-4333-A2AE-A7C03FBD0D84}">
  <sheetPr codeName="Sheet19"/>
  <dimension ref="A1:D17"/>
  <sheetViews>
    <sheetView workbookViewId="0"/>
  </sheetViews>
  <sheetFormatPr defaultRowHeight="14.5" x14ac:dyDescent="0.35"/>
  <cols>
    <col min="1" max="1" width="6.6328125" customWidth="1"/>
  </cols>
  <sheetData>
    <row r="1" spans="1:4" x14ac:dyDescent="0.35">
      <c r="A1" s="21" t="s">
        <v>26</v>
      </c>
    </row>
    <row r="2" spans="1:4" x14ac:dyDescent="0.35">
      <c r="A2" s="25">
        <v>10</v>
      </c>
      <c r="C2" t="s">
        <v>34</v>
      </c>
    </row>
    <row r="3" spans="1:4" x14ac:dyDescent="0.35">
      <c r="A3" s="19">
        <v>6</v>
      </c>
    </row>
    <row r="4" spans="1:4" x14ac:dyDescent="0.35">
      <c r="A4" s="19">
        <v>2</v>
      </c>
      <c r="C4" t="e">
        <f t="array" aca="1" ref="C4:D9" ca="1">BINOM_FIT(A2:A17,TRUE)</f>
        <v>#NAME?</v>
      </c>
      <c r="D4" s="3" t="e">
        <f ca="1"/>
        <v>#NAME?</v>
      </c>
    </row>
    <row r="5" spans="1:4" x14ac:dyDescent="0.35">
      <c r="A5" s="19">
        <v>5</v>
      </c>
      <c r="C5" t="e">
        <f ca="1"/>
        <v>#NAME?</v>
      </c>
      <c r="D5" s="4" t="e">
        <f ca="1"/>
        <v>#NAME?</v>
      </c>
    </row>
    <row r="6" spans="1:4" x14ac:dyDescent="0.35">
      <c r="A6" s="19">
        <v>4</v>
      </c>
      <c r="C6" t="e">
        <f ca="1"/>
        <v>#NAME?</v>
      </c>
      <c r="D6" s="4" t="e">
        <f ca="1"/>
        <v>#NAME?</v>
      </c>
    </row>
    <row r="7" spans="1:4" x14ac:dyDescent="0.35">
      <c r="A7" s="19">
        <v>4</v>
      </c>
      <c r="C7" t="e">
        <f ca="1"/>
        <v>#NAME?</v>
      </c>
      <c r="D7" s="4" t="e">
        <f ca="1"/>
        <v>#NAME?</v>
      </c>
    </row>
    <row r="8" spans="1:4" x14ac:dyDescent="0.35">
      <c r="A8" s="19">
        <v>1</v>
      </c>
      <c r="C8" t="e">
        <f ca="1"/>
        <v>#NAME?</v>
      </c>
      <c r="D8" s="4" t="e">
        <f ca="1"/>
        <v>#NAME?</v>
      </c>
    </row>
    <row r="9" spans="1:4" x14ac:dyDescent="0.35">
      <c r="A9" s="19">
        <v>3</v>
      </c>
      <c r="C9" t="e">
        <f ca="1"/>
        <v>#NAME?</v>
      </c>
      <c r="D9" s="5" t="e">
        <f ca="1"/>
        <v>#NAME?</v>
      </c>
    </row>
    <row r="10" spans="1:4" x14ac:dyDescent="0.35">
      <c r="A10" s="19">
        <v>4</v>
      </c>
    </row>
    <row r="11" spans="1:4" x14ac:dyDescent="0.35">
      <c r="A11" s="19">
        <v>2</v>
      </c>
    </row>
    <row r="12" spans="1:4" x14ac:dyDescent="0.35">
      <c r="A12" s="19">
        <v>4</v>
      </c>
    </row>
    <row r="13" spans="1:4" x14ac:dyDescent="0.35">
      <c r="A13" s="19">
        <v>3</v>
      </c>
    </row>
    <row r="14" spans="1:4" x14ac:dyDescent="0.35">
      <c r="A14" s="19">
        <v>5</v>
      </c>
    </row>
    <row r="15" spans="1:4" x14ac:dyDescent="0.35">
      <c r="A15" s="19">
        <v>2</v>
      </c>
    </row>
    <row r="16" spans="1:4" x14ac:dyDescent="0.35">
      <c r="A16" s="19">
        <v>2</v>
      </c>
    </row>
    <row r="17" spans="1:1" x14ac:dyDescent="0.35">
      <c r="A17" s="2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F28C-E550-4F66-B955-9CCA2D3EDEB0}">
  <sheetPr codeName="Sheet5"/>
  <dimension ref="A1:G20"/>
  <sheetViews>
    <sheetView workbookViewId="0">
      <selection activeCell="N6" sqref="N6"/>
    </sheetView>
  </sheetViews>
  <sheetFormatPr defaultRowHeight="14.5" x14ac:dyDescent="0.35"/>
  <sheetData>
    <row r="1" spans="1:7" x14ac:dyDescent="0.35">
      <c r="A1">
        <v>7</v>
      </c>
      <c r="C1" t="s">
        <v>2</v>
      </c>
    </row>
    <row r="2" spans="1:7" x14ac:dyDescent="0.35">
      <c r="A2">
        <v>7</v>
      </c>
    </row>
    <row r="3" spans="1:7" x14ac:dyDescent="0.35">
      <c r="A3">
        <v>9</v>
      </c>
      <c r="C3" t="s">
        <v>3</v>
      </c>
      <c r="F3" t="s">
        <v>4</v>
      </c>
    </row>
    <row r="4" spans="1:7" x14ac:dyDescent="0.35">
      <c r="A4">
        <v>1</v>
      </c>
    </row>
    <row r="5" spans="1:7" x14ac:dyDescent="0.35">
      <c r="A5">
        <v>15</v>
      </c>
      <c r="C5" t="e">
        <f t="array" aca="1" ref="C5:D7" ca="1">NEGBINOM_FITM(A1:A20,TRUE)</f>
        <v>#NAME?</v>
      </c>
      <c r="D5" s="3" t="e">
        <f ca="1"/>
        <v>#NAME?</v>
      </c>
      <c r="F5" t="e">
        <f t="array" aca="1" ref="F5:G11" ca="1">NEGBINOM_FIT(A1:A20,TRUE)</f>
        <v>#NAME?</v>
      </c>
      <c r="G5" s="3" t="e">
        <f ca="1"/>
        <v>#NAME?</v>
      </c>
    </row>
    <row r="6" spans="1:7" x14ac:dyDescent="0.35">
      <c r="A6">
        <v>4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</row>
    <row r="7" spans="1:7" x14ac:dyDescent="0.35">
      <c r="A7">
        <v>10</v>
      </c>
      <c r="C7" t="e">
        <f ca="1"/>
        <v>#NAME?</v>
      </c>
      <c r="D7" s="5" t="e">
        <f ca="1"/>
        <v>#NAME?</v>
      </c>
      <c r="F7" t="e">
        <f ca="1"/>
        <v>#NAME?</v>
      </c>
      <c r="G7" s="4" t="e">
        <f ca="1"/>
        <v>#NAME?</v>
      </c>
    </row>
    <row r="8" spans="1:7" x14ac:dyDescent="0.35">
      <c r="A8">
        <v>4</v>
      </c>
      <c r="F8" t="e">
        <f ca="1"/>
        <v>#NAME?</v>
      </c>
      <c r="G8" s="4" t="e">
        <f ca="1"/>
        <v>#NAME?</v>
      </c>
    </row>
    <row r="9" spans="1:7" x14ac:dyDescent="0.35">
      <c r="A9">
        <v>6</v>
      </c>
      <c r="F9" t="e">
        <f ca="1"/>
        <v>#NAME?</v>
      </c>
      <c r="G9" s="4" t="e">
        <f ca="1"/>
        <v>#NAME?</v>
      </c>
    </row>
    <row r="10" spans="1:7" x14ac:dyDescent="0.35">
      <c r="A10">
        <v>8</v>
      </c>
      <c r="F10" t="e">
        <f ca="1"/>
        <v>#NAME?</v>
      </c>
      <c r="G10" s="4" t="e">
        <f ca="1"/>
        <v>#NAME?</v>
      </c>
    </row>
    <row r="11" spans="1:7" x14ac:dyDescent="0.35">
      <c r="A11">
        <v>5</v>
      </c>
      <c r="F11" t="e">
        <f ca="1"/>
        <v>#NAME?</v>
      </c>
      <c r="G11" s="5" t="e">
        <f ca="1"/>
        <v>#NAME?</v>
      </c>
    </row>
    <row r="12" spans="1:7" x14ac:dyDescent="0.35">
      <c r="A12">
        <v>7</v>
      </c>
    </row>
    <row r="13" spans="1:7" x14ac:dyDescent="0.35">
      <c r="A13">
        <v>6</v>
      </c>
    </row>
    <row r="14" spans="1:7" x14ac:dyDescent="0.35">
      <c r="A14">
        <v>3</v>
      </c>
    </row>
    <row r="15" spans="1:7" x14ac:dyDescent="0.35">
      <c r="A15">
        <v>5</v>
      </c>
    </row>
    <row r="16" spans="1:7" x14ac:dyDescent="0.35">
      <c r="A16">
        <v>8</v>
      </c>
    </row>
    <row r="17" spans="1:1" x14ac:dyDescent="0.35">
      <c r="A17">
        <v>4</v>
      </c>
    </row>
    <row r="18" spans="1:1" x14ac:dyDescent="0.35">
      <c r="A18">
        <v>4</v>
      </c>
    </row>
    <row r="19" spans="1:1" x14ac:dyDescent="0.35">
      <c r="A19">
        <v>3</v>
      </c>
    </row>
    <row r="20" spans="1:1" x14ac:dyDescent="0.35">
      <c r="A20">
        <v>10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0EDE-7080-4813-B615-D8A1FA99C497}">
  <sheetPr codeName="Sheet20"/>
  <dimension ref="A1:D13"/>
  <sheetViews>
    <sheetView workbookViewId="0"/>
  </sheetViews>
  <sheetFormatPr defaultRowHeight="14.5" x14ac:dyDescent="0.35"/>
  <cols>
    <col min="1" max="1" width="8.26953125" customWidth="1"/>
    <col min="2" max="2" width="5.36328125" customWidth="1"/>
  </cols>
  <sheetData>
    <row r="1" spans="1:4" x14ac:dyDescent="0.35">
      <c r="A1" s="21" t="s">
        <v>26</v>
      </c>
    </row>
    <row r="2" spans="1:4" x14ac:dyDescent="0.35">
      <c r="A2" s="19">
        <v>5</v>
      </c>
      <c r="C2" t="s">
        <v>35</v>
      </c>
    </row>
    <row r="3" spans="1:4" x14ac:dyDescent="0.35">
      <c r="A3" s="19">
        <v>4</v>
      </c>
    </row>
    <row r="4" spans="1:4" x14ac:dyDescent="0.35">
      <c r="A4" s="19">
        <v>1</v>
      </c>
      <c r="C4" t="e">
        <f t="array" aca="1" ref="C4:D6" ca="1">POISSON_FIT(A2:A13,TRUE)</f>
        <v>#NAME?</v>
      </c>
      <c r="D4" s="3" t="e">
        <f ca="1"/>
        <v>#NAME?</v>
      </c>
    </row>
    <row r="5" spans="1:4" x14ac:dyDescent="0.35">
      <c r="A5" s="19">
        <v>3</v>
      </c>
      <c r="C5" t="e">
        <f ca="1"/>
        <v>#NAME?</v>
      </c>
      <c r="D5" s="4" t="e">
        <f ca="1"/>
        <v>#NAME?</v>
      </c>
    </row>
    <row r="6" spans="1:4" x14ac:dyDescent="0.35">
      <c r="A6" s="19">
        <v>5</v>
      </c>
      <c r="C6" t="e">
        <f ca="1"/>
        <v>#NAME?</v>
      </c>
      <c r="D6" s="5" t="e">
        <f ca="1"/>
        <v>#NAME?</v>
      </c>
    </row>
    <row r="7" spans="1:4" x14ac:dyDescent="0.35">
      <c r="A7" s="19">
        <v>7</v>
      </c>
    </row>
    <row r="8" spans="1:4" x14ac:dyDescent="0.35">
      <c r="A8" s="19">
        <v>2</v>
      </c>
    </row>
    <row r="9" spans="1:4" x14ac:dyDescent="0.35">
      <c r="A9" s="19">
        <v>4</v>
      </c>
    </row>
    <row r="10" spans="1:4" x14ac:dyDescent="0.35">
      <c r="A10" s="19">
        <v>0</v>
      </c>
    </row>
    <row r="11" spans="1:4" x14ac:dyDescent="0.35">
      <c r="A11" s="19">
        <v>2</v>
      </c>
    </row>
    <row r="12" spans="1:4" x14ac:dyDescent="0.35">
      <c r="A12" s="19">
        <v>1</v>
      </c>
    </row>
    <row r="13" spans="1:4" x14ac:dyDescent="0.35">
      <c r="A13" s="21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0C14-4FCC-48FA-8AF0-FD45CC308AFC}">
  <sheetPr codeName="Sheet2"/>
  <dimension ref="A1:G60"/>
  <sheetViews>
    <sheetView workbookViewId="0"/>
  </sheetViews>
  <sheetFormatPr defaultRowHeight="14.5" x14ac:dyDescent="0.35"/>
  <sheetData>
    <row r="1" spans="1:7" x14ac:dyDescent="0.35">
      <c r="A1">
        <v>1.7568518285615402</v>
      </c>
      <c r="C1" t="s">
        <v>6</v>
      </c>
    </row>
    <row r="2" spans="1:7" x14ac:dyDescent="0.35">
      <c r="A2">
        <v>1.8998094266132839</v>
      </c>
    </row>
    <row r="3" spans="1:7" x14ac:dyDescent="0.35">
      <c r="A3">
        <v>1.6965464792804781</v>
      </c>
      <c r="C3" t="s">
        <v>3</v>
      </c>
      <c r="F3" t="s">
        <v>4</v>
      </c>
    </row>
    <row r="4" spans="1:7" x14ac:dyDescent="0.35">
      <c r="A4">
        <v>1.9330350691014773</v>
      </c>
    </row>
    <row r="5" spans="1:7" x14ac:dyDescent="0.35">
      <c r="A5">
        <v>1.1347944090441591</v>
      </c>
      <c r="C5" t="e">
        <f t="array" aca="1" ref="C5:D15" ca="1">PERT_FITM(A1:A60,TRUE)</f>
        <v>#NAME?</v>
      </c>
      <c r="D5" s="3" t="e">
        <f ca="1"/>
        <v>#NAME?</v>
      </c>
      <c r="F5" t="e" cm="1">
        <f t="array" aca="1" ref="F5" ca="1">PERT_FIT(A1:A60,TRUE)</f>
        <v>#NAME?</v>
      </c>
      <c r="G5" s="31"/>
    </row>
    <row r="6" spans="1:7" x14ac:dyDescent="0.35">
      <c r="A6">
        <v>1.9129866788948706</v>
      </c>
      <c r="C6" t="e">
        <f ca="1"/>
        <v>#NAME?</v>
      </c>
      <c r="D6" s="4" t="e">
        <f ca="1"/>
        <v>#NAME?</v>
      </c>
      <c r="G6" s="32"/>
    </row>
    <row r="7" spans="1:7" x14ac:dyDescent="0.35">
      <c r="A7">
        <v>2.2457215872299119</v>
      </c>
      <c r="C7" t="e">
        <f ca="1"/>
        <v>#NAME?</v>
      </c>
      <c r="D7" s="4" t="e">
        <f ca="1"/>
        <v>#NAME?</v>
      </c>
      <c r="G7" s="32"/>
    </row>
    <row r="8" spans="1:7" x14ac:dyDescent="0.35">
      <c r="A8">
        <v>1.7266506764460146</v>
      </c>
      <c r="C8" t="e">
        <f ca="1"/>
        <v>#NAME?</v>
      </c>
      <c r="D8" s="4" t="e">
        <f ca="1"/>
        <v>#NAME?</v>
      </c>
      <c r="G8" s="32"/>
    </row>
    <row r="9" spans="1:7" x14ac:dyDescent="0.35">
      <c r="A9">
        <v>2.7554159035724637</v>
      </c>
      <c r="C9" t="e">
        <f ca="1"/>
        <v>#NAME?</v>
      </c>
      <c r="D9" s="4" t="e">
        <f ca="1"/>
        <v>#NAME?</v>
      </c>
      <c r="G9" s="32"/>
    </row>
    <row r="10" spans="1:7" x14ac:dyDescent="0.35">
      <c r="A10">
        <v>1.2632023609431977</v>
      </c>
      <c r="C10" t="e">
        <f ca="1"/>
        <v>#NAME?</v>
      </c>
      <c r="D10" s="4" t="e">
        <f ca="1"/>
        <v>#NAME?</v>
      </c>
      <c r="G10" s="32"/>
    </row>
    <row r="11" spans="1:7" x14ac:dyDescent="0.35">
      <c r="A11">
        <v>2.669374900326599</v>
      </c>
      <c r="C11" t="e">
        <f ca="1"/>
        <v>#NAME?</v>
      </c>
      <c r="D11" s="4" t="e">
        <f ca="1"/>
        <v>#NAME?</v>
      </c>
      <c r="G11" s="32"/>
    </row>
    <row r="12" spans="1:7" x14ac:dyDescent="0.35">
      <c r="A12">
        <v>2.0116692498924351</v>
      </c>
      <c r="C12" t="e">
        <f ca="1"/>
        <v>#NAME?</v>
      </c>
      <c r="D12" s="4" t="e">
        <f ca="1"/>
        <v>#NAME?</v>
      </c>
      <c r="G12" s="32"/>
    </row>
    <row r="13" spans="1:7" x14ac:dyDescent="0.35">
      <c r="A13">
        <v>2.4597518190204313</v>
      </c>
      <c r="C13" t="e">
        <f ca="1"/>
        <v>#NAME?</v>
      </c>
      <c r="D13" s="4" t="e">
        <f ca="1"/>
        <v>#NAME?</v>
      </c>
      <c r="G13" s="32"/>
    </row>
    <row r="14" spans="1:7" x14ac:dyDescent="0.35">
      <c r="A14">
        <v>1.3566806838636352</v>
      </c>
      <c r="C14" t="e">
        <f ca="1"/>
        <v>#NAME?</v>
      </c>
      <c r="D14" s="4" t="e">
        <f ca="1"/>
        <v>#NAME?</v>
      </c>
      <c r="G14" s="32"/>
    </row>
    <row r="15" spans="1:7" x14ac:dyDescent="0.35">
      <c r="A15">
        <v>2.2231725408902738</v>
      </c>
      <c r="C15" t="e">
        <f ca="1"/>
        <v>#NAME?</v>
      </c>
      <c r="D15" s="5" t="e">
        <f ca="1"/>
        <v>#NAME?</v>
      </c>
      <c r="G15" s="33"/>
    </row>
    <row r="16" spans="1:7" x14ac:dyDescent="0.35">
      <c r="A16">
        <v>2.816544357216201</v>
      </c>
    </row>
    <row r="17" spans="1:1" x14ac:dyDescent="0.35">
      <c r="A17">
        <v>2.4424873930967799</v>
      </c>
    </row>
    <row r="18" spans="1:1" x14ac:dyDescent="0.35">
      <c r="A18">
        <v>2.7332222357466986</v>
      </c>
    </row>
    <row r="19" spans="1:1" x14ac:dyDescent="0.35">
      <c r="A19">
        <v>2.1772022317511017</v>
      </c>
    </row>
    <row r="20" spans="1:1" x14ac:dyDescent="0.35">
      <c r="A20">
        <v>2.0426124697519228</v>
      </c>
    </row>
    <row r="21" spans="1:1" x14ac:dyDescent="0.35">
      <c r="A21">
        <v>2.2648609578910159</v>
      </c>
    </row>
    <row r="22" spans="1:1" x14ac:dyDescent="0.35">
      <c r="A22">
        <v>1.9969503472530543</v>
      </c>
    </row>
    <row r="23" spans="1:1" x14ac:dyDescent="0.35">
      <c r="A23">
        <v>2.3324588314747809</v>
      </c>
    </row>
    <row r="24" spans="1:1" x14ac:dyDescent="0.35">
      <c r="A24">
        <v>1.8613389538032523</v>
      </c>
    </row>
    <row r="25" spans="1:1" x14ac:dyDescent="0.35">
      <c r="A25">
        <v>2.0145815410600472</v>
      </c>
    </row>
    <row r="26" spans="1:1" x14ac:dyDescent="0.35">
      <c r="A26">
        <v>2.915588005432677</v>
      </c>
    </row>
    <row r="27" spans="1:1" x14ac:dyDescent="0.35">
      <c r="A27">
        <v>3.0724200959686714</v>
      </c>
    </row>
    <row r="28" spans="1:1" x14ac:dyDescent="0.35">
      <c r="A28">
        <v>2.2582094641086905</v>
      </c>
    </row>
    <row r="29" spans="1:1" x14ac:dyDescent="0.35">
      <c r="A29">
        <v>2.000938234078014</v>
      </c>
    </row>
    <row r="30" spans="1:1" x14ac:dyDescent="0.35">
      <c r="A30">
        <v>2.9558600490709304</v>
      </c>
    </row>
    <row r="31" spans="1:1" x14ac:dyDescent="0.35">
      <c r="A31">
        <v>1.7212972729222724</v>
      </c>
    </row>
    <row r="32" spans="1:1" x14ac:dyDescent="0.35">
      <c r="A32">
        <v>1.7974476414506908</v>
      </c>
    </row>
    <row r="33" spans="1:1" x14ac:dyDescent="0.35">
      <c r="A33">
        <v>2.2878207535151103</v>
      </c>
    </row>
    <row r="34" spans="1:1" x14ac:dyDescent="0.35">
      <c r="A34">
        <v>1.9228241872239253</v>
      </c>
    </row>
    <row r="35" spans="1:1" x14ac:dyDescent="0.35">
      <c r="A35">
        <v>2.143703328080921</v>
      </c>
    </row>
    <row r="36" spans="1:1" x14ac:dyDescent="0.35">
      <c r="A36">
        <v>1.7768236821396042</v>
      </c>
    </row>
    <row r="37" spans="1:1" x14ac:dyDescent="0.35">
      <c r="A37">
        <v>1.8638399493407907</v>
      </c>
    </row>
    <row r="38" spans="1:1" x14ac:dyDescent="0.35">
      <c r="A38">
        <v>1.5951406427810322</v>
      </c>
    </row>
    <row r="39" spans="1:1" x14ac:dyDescent="0.35">
      <c r="A39">
        <v>2.8329280980860436</v>
      </c>
    </row>
    <row r="40" spans="1:1" x14ac:dyDescent="0.35">
      <c r="A40">
        <v>1.7486508953502482</v>
      </c>
    </row>
    <row r="41" spans="1:1" x14ac:dyDescent="0.35">
      <c r="A41">
        <v>2.5512754008034939</v>
      </c>
    </row>
    <row r="42" spans="1:1" x14ac:dyDescent="0.35">
      <c r="A42">
        <v>1.8586700686767179</v>
      </c>
    </row>
    <row r="43" spans="1:1" x14ac:dyDescent="0.35">
      <c r="A43">
        <v>3.7905724162112726</v>
      </c>
    </row>
    <row r="44" spans="1:1" x14ac:dyDescent="0.35">
      <c r="A44">
        <v>2.3893579341019171</v>
      </c>
    </row>
    <row r="45" spans="1:1" x14ac:dyDescent="0.35">
      <c r="A45">
        <v>2.8033175815291296</v>
      </c>
    </row>
    <row r="46" spans="1:1" x14ac:dyDescent="0.35">
      <c r="A46">
        <v>2.099735187548879</v>
      </c>
    </row>
    <row r="47" spans="1:1" x14ac:dyDescent="0.35">
      <c r="A47">
        <v>2.3498053470079361</v>
      </c>
    </row>
    <row r="48" spans="1:1" x14ac:dyDescent="0.35">
      <c r="A48">
        <v>2.694452162943243</v>
      </c>
    </row>
    <row r="49" spans="1:1" x14ac:dyDescent="0.35">
      <c r="A49">
        <v>2.4455942517012321</v>
      </c>
    </row>
    <row r="50" spans="1:1" x14ac:dyDescent="0.35">
      <c r="A50">
        <v>1.7859523189213729</v>
      </c>
    </row>
    <row r="51" spans="1:1" x14ac:dyDescent="0.35">
      <c r="A51">
        <v>1.7446674966390501</v>
      </c>
    </row>
    <row r="52" spans="1:1" x14ac:dyDescent="0.35">
      <c r="A52">
        <v>1.7846868969999314</v>
      </c>
    </row>
    <row r="53" spans="1:1" x14ac:dyDescent="0.35">
      <c r="A53">
        <v>2.7816576045050545</v>
      </c>
    </row>
    <row r="54" spans="1:1" x14ac:dyDescent="0.35">
      <c r="A54">
        <v>1.5632069739860159</v>
      </c>
    </row>
    <row r="55" spans="1:1" x14ac:dyDescent="0.35">
      <c r="A55">
        <v>1.8614951160228093</v>
      </c>
    </row>
    <row r="56" spans="1:1" x14ac:dyDescent="0.35">
      <c r="A56">
        <v>2.1708257132088034</v>
      </c>
    </row>
    <row r="57" spans="1:1" x14ac:dyDescent="0.35">
      <c r="A57">
        <v>2.6025510379339383</v>
      </c>
    </row>
    <row r="58" spans="1:1" x14ac:dyDescent="0.35">
      <c r="A58">
        <v>1.7751124834329528</v>
      </c>
    </row>
    <row r="59" spans="1:1" x14ac:dyDescent="0.35">
      <c r="A59">
        <v>1.8944106888808758</v>
      </c>
    </row>
    <row r="60" spans="1:1" x14ac:dyDescent="0.35">
      <c r="A60">
        <v>2.0853171463991131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DDBDB-2959-4300-A69A-61F2DDDAA9ED}">
  <sheetPr codeName="Sheet3"/>
  <dimension ref="A1:G19"/>
  <sheetViews>
    <sheetView workbookViewId="0"/>
  </sheetViews>
  <sheetFormatPr defaultRowHeight="14.5" x14ac:dyDescent="0.35"/>
  <cols>
    <col min="1" max="1" width="6.36328125" style="6" customWidth="1"/>
  </cols>
  <sheetData>
    <row r="1" spans="1:7" x14ac:dyDescent="0.35">
      <c r="A1" s="7" t="s">
        <v>7</v>
      </c>
      <c r="C1" t="s">
        <v>8</v>
      </c>
    </row>
    <row r="2" spans="1:7" x14ac:dyDescent="0.35">
      <c r="A2" s="6">
        <v>5</v>
      </c>
    </row>
    <row r="3" spans="1:7" x14ac:dyDescent="0.35">
      <c r="A3" s="6">
        <v>1.07</v>
      </c>
      <c r="C3" t="s">
        <v>3</v>
      </c>
      <c r="F3" t="s">
        <v>4</v>
      </c>
    </row>
    <row r="4" spans="1:7" x14ac:dyDescent="0.35">
      <c r="A4" s="6">
        <v>1.01</v>
      </c>
    </row>
    <row r="5" spans="1:7" x14ac:dyDescent="0.35">
      <c r="A5" s="6">
        <v>12.98</v>
      </c>
      <c r="C5" t="e">
        <f t="array" aca="1" ref="C5:D10" ca="1">PARETO_FITM(A2:A19,TRUE)</f>
        <v>#NAME?</v>
      </c>
      <c r="D5" s="3" t="e">
        <f ca="1"/>
        <v>#NAME?</v>
      </c>
      <c r="F5" t="e">
        <f t="array" aca="1" ref="F5:G11" ca="1">PARETO_FIT(A2:A19,TRUE)</f>
        <v>#NAME?</v>
      </c>
      <c r="G5" s="3" t="e">
        <f ca="1"/>
        <v>#NAME?</v>
      </c>
    </row>
    <row r="6" spans="1:7" x14ac:dyDescent="0.35">
      <c r="A6" s="6">
        <v>1.1399999999999999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</row>
    <row r="7" spans="1:7" x14ac:dyDescent="0.35">
      <c r="A7" s="6">
        <v>2.2599999999999998</v>
      </c>
      <c r="C7" t="e">
        <f ca="1"/>
        <v>#NAME?</v>
      </c>
      <c r="D7" s="4" t="e">
        <f ca="1"/>
        <v>#NAME?</v>
      </c>
      <c r="F7" t="e">
        <f ca="1"/>
        <v>#NAME?</v>
      </c>
      <c r="G7" s="4" t="e">
        <f ca="1"/>
        <v>#NAME?</v>
      </c>
    </row>
    <row r="8" spans="1:7" x14ac:dyDescent="0.35">
      <c r="A8" s="6">
        <v>1.06</v>
      </c>
      <c r="C8" t="e">
        <f ca="1"/>
        <v>#NAME?</v>
      </c>
      <c r="D8" s="4" t="e">
        <f ca="1"/>
        <v>#NAME?</v>
      </c>
      <c r="F8" t="e">
        <f ca="1"/>
        <v>#NAME?</v>
      </c>
      <c r="G8" s="4" t="e">
        <f ca="1"/>
        <v>#NAME?</v>
      </c>
    </row>
    <row r="9" spans="1:7" x14ac:dyDescent="0.35">
      <c r="A9" s="6">
        <v>10.66</v>
      </c>
      <c r="C9" t="e">
        <f ca="1"/>
        <v>#NAME?</v>
      </c>
      <c r="D9" s="4" t="e">
        <f ca="1"/>
        <v>#NAME?</v>
      </c>
      <c r="F9" t="e">
        <f ca="1"/>
        <v>#NAME?</v>
      </c>
      <c r="G9" s="4" t="e">
        <f ca="1"/>
        <v>#NAME?</v>
      </c>
    </row>
    <row r="10" spans="1:7" x14ac:dyDescent="0.35">
      <c r="A10" s="6">
        <v>1.56</v>
      </c>
      <c r="C10" t="e">
        <f ca="1"/>
        <v>#NAME?</v>
      </c>
      <c r="D10" s="5" t="e">
        <f ca="1"/>
        <v>#NAME?</v>
      </c>
      <c r="F10" t="e">
        <f ca="1"/>
        <v>#NAME?</v>
      </c>
      <c r="G10" s="4" t="e">
        <f ca="1"/>
        <v>#NAME?</v>
      </c>
    </row>
    <row r="11" spans="1:7" x14ac:dyDescent="0.35">
      <c r="A11" s="6">
        <v>6.47</v>
      </c>
      <c r="F11" t="e">
        <f ca="1"/>
        <v>#NAME?</v>
      </c>
      <c r="G11" s="5" t="e">
        <f ca="1"/>
        <v>#NAME?</v>
      </c>
    </row>
    <row r="12" spans="1:7" x14ac:dyDescent="0.35">
      <c r="A12" s="6">
        <v>2.3199999999999998</v>
      </c>
    </row>
    <row r="13" spans="1:7" x14ac:dyDescent="0.35">
      <c r="A13" s="6">
        <v>2.5499999999999998</v>
      </c>
    </row>
    <row r="14" spans="1:7" x14ac:dyDescent="0.35">
      <c r="A14" s="6">
        <v>1.17</v>
      </c>
    </row>
    <row r="15" spans="1:7" x14ac:dyDescent="0.35">
      <c r="A15" s="6">
        <v>1.17</v>
      </c>
    </row>
    <row r="16" spans="1:7" x14ac:dyDescent="0.35">
      <c r="A16" s="6">
        <v>1.95</v>
      </c>
    </row>
    <row r="17" spans="1:1" x14ac:dyDescent="0.35">
      <c r="A17" s="6">
        <v>2.63</v>
      </c>
    </row>
    <row r="18" spans="1:1" x14ac:dyDescent="0.35">
      <c r="A18" s="6">
        <v>1.1499999999999999</v>
      </c>
    </row>
    <row r="19" spans="1:1" x14ac:dyDescent="0.35">
      <c r="A19" s="8">
        <v>2.4500000000000002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52EF-9194-4E38-8D95-3715BC254DD9}">
  <sheetPr codeName="Sheet4"/>
  <dimension ref="A1:J51"/>
  <sheetViews>
    <sheetView workbookViewId="0"/>
  </sheetViews>
  <sheetFormatPr defaultRowHeight="14.5" x14ac:dyDescent="0.35"/>
  <cols>
    <col min="1" max="1" width="5.36328125" customWidth="1"/>
  </cols>
  <sheetData>
    <row r="1" spans="1:10" x14ac:dyDescent="0.35">
      <c r="A1" s="9" t="s">
        <v>7</v>
      </c>
      <c r="C1" t="s">
        <v>9</v>
      </c>
    </row>
    <row r="2" spans="1:10" x14ac:dyDescent="0.35">
      <c r="A2" s="10">
        <v>5.0999999999999996</v>
      </c>
    </row>
    <row r="3" spans="1:10" x14ac:dyDescent="0.35">
      <c r="A3" s="10">
        <v>10.9</v>
      </c>
      <c r="C3" t="s">
        <v>3</v>
      </c>
      <c r="F3" t="s">
        <v>4</v>
      </c>
    </row>
    <row r="4" spans="1:10" x14ac:dyDescent="0.35">
      <c r="A4" s="10">
        <v>9.1</v>
      </c>
    </row>
    <row r="5" spans="1:10" x14ac:dyDescent="0.35">
      <c r="A5" s="10">
        <v>13.5</v>
      </c>
      <c r="C5" t="e">
        <f t="array" aca="1" ref="C5:D8" ca="1">GEV_FITM(A2:A51,TRUE)</f>
        <v>#NAME?</v>
      </c>
      <c r="D5" s="3" t="e">
        <f ca="1"/>
        <v>#NAME?</v>
      </c>
      <c r="F5" t="e">
        <f t="array" aca="1" ref="F5:J8" ca="1">GEV_FIT(A2:A51,TRUE)</f>
        <v>#NAME?</v>
      </c>
      <c r="G5" s="19" t="e">
        <f ca="1"/>
        <v>#NAME?</v>
      </c>
      <c r="H5" s="19" t="e">
        <f ca="1"/>
        <v>#NAME?</v>
      </c>
      <c r="I5" s="19" t="e">
        <f ca="1"/>
        <v>#NAME?</v>
      </c>
      <c r="J5" s="19" t="e">
        <f ca="1"/>
        <v>#NAME?</v>
      </c>
    </row>
    <row r="6" spans="1:10" x14ac:dyDescent="0.35">
      <c r="A6" s="10">
        <v>6.5</v>
      </c>
      <c r="C6" t="e">
        <f ca="1"/>
        <v>#NAME?</v>
      </c>
      <c r="D6" s="4" t="e">
        <f ca="1"/>
        <v>#NAME?</v>
      </c>
      <c r="F6" t="e">
        <f ca="1"/>
        <v>#NAME?</v>
      </c>
      <c r="G6" s="11" t="e">
        <f ca="1"/>
        <v>#NAME?</v>
      </c>
      <c r="H6" s="12" t="e">
        <f ca="1"/>
        <v>#NAME?</v>
      </c>
      <c r="I6" s="12" t="e">
        <f ca="1"/>
        <v>#NAME?</v>
      </c>
      <c r="J6" s="13" t="e">
        <f ca="1"/>
        <v>#NAME?</v>
      </c>
    </row>
    <row r="7" spans="1:10" x14ac:dyDescent="0.35">
      <c r="A7" s="10">
        <v>7.6</v>
      </c>
      <c r="C7" t="e">
        <f ca="1"/>
        <v>#NAME?</v>
      </c>
      <c r="D7" s="4" t="e">
        <f ca="1"/>
        <v>#NAME?</v>
      </c>
      <c r="F7" t="e">
        <f ca="1"/>
        <v>#NAME?</v>
      </c>
      <c r="G7" s="14" t="e">
        <f ca="1"/>
        <v>#NAME?</v>
      </c>
      <c r="H7" t="e">
        <f ca="1"/>
        <v>#NAME?</v>
      </c>
      <c r="I7" t="e">
        <f ca="1"/>
        <v>#NAME?</v>
      </c>
      <c r="J7" s="15" t="e">
        <f ca="1"/>
        <v>#NAME?</v>
      </c>
    </row>
    <row r="8" spans="1:10" x14ac:dyDescent="0.35">
      <c r="A8" s="10">
        <v>7.8</v>
      </c>
      <c r="C8" t="e">
        <f ca="1"/>
        <v>#NAME?</v>
      </c>
      <c r="D8" s="5" t="e">
        <f ca="1"/>
        <v>#NAME?</v>
      </c>
      <c r="F8" t="e">
        <f ca="1"/>
        <v>#NAME?</v>
      </c>
      <c r="G8" s="16" t="e">
        <f ca="1"/>
        <v>#NAME?</v>
      </c>
      <c r="H8" s="17" t="e">
        <f ca="1"/>
        <v>#NAME?</v>
      </c>
      <c r="I8" s="17" t="e">
        <f ca="1"/>
        <v>#NAME?</v>
      </c>
      <c r="J8" s="18" t="e">
        <f ca="1"/>
        <v>#NAME?</v>
      </c>
    </row>
    <row r="9" spans="1:10" x14ac:dyDescent="0.35">
      <c r="A9" s="10">
        <v>9.1</v>
      </c>
    </row>
    <row r="10" spans="1:10" x14ac:dyDescent="0.35">
      <c r="A10" s="10">
        <v>9.1999999999999993</v>
      </c>
    </row>
    <row r="11" spans="1:10" x14ac:dyDescent="0.35">
      <c r="A11" s="10">
        <v>9.1</v>
      </c>
    </row>
    <row r="12" spans="1:10" x14ac:dyDescent="0.35">
      <c r="A12" s="10">
        <v>10.7</v>
      </c>
    </row>
    <row r="13" spans="1:10" x14ac:dyDescent="0.35">
      <c r="A13" s="10">
        <v>8.8000000000000007</v>
      </c>
    </row>
    <row r="14" spans="1:10" x14ac:dyDescent="0.35">
      <c r="A14" s="10">
        <v>9.6</v>
      </c>
    </row>
    <row r="15" spans="1:10" x14ac:dyDescent="0.35">
      <c r="A15" s="10">
        <v>9</v>
      </c>
    </row>
    <row r="16" spans="1:10" x14ac:dyDescent="0.35">
      <c r="A16" s="10">
        <v>8.6</v>
      </c>
    </row>
    <row r="17" spans="1:1" x14ac:dyDescent="0.35">
      <c r="A17" s="10">
        <v>9.3000000000000007</v>
      </c>
    </row>
    <row r="18" spans="1:1" x14ac:dyDescent="0.35">
      <c r="A18" s="10">
        <v>10.1</v>
      </c>
    </row>
    <row r="19" spans="1:1" x14ac:dyDescent="0.35">
      <c r="A19" s="10">
        <v>6.7</v>
      </c>
    </row>
    <row r="20" spans="1:1" x14ac:dyDescent="0.35">
      <c r="A20" s="10">
        <v>9.4</v>
      </c>
    </row>
    <row r="21" spans="1:1" x14ac:dyDescent="0.35">
      <c r="A21" s="10">
        <v>10.199999999999999</v>
      </c>
    </row>
    <row r="22" spans="1:1" x14ac:dyDescent="0.35">
      <c r="A22" s="10">
        <v>9.3000000000000007</v>
      </c>
    </row>
    <row r="23" spans="1:1" x14ac:dyDescent="0.35">
      <c r="A23" s="10">
        <v>11.5</v>
      </c>
    </row>
    <row r="24" spans="1:1" x14ac:dyDescent="0.35">
      <c r="A24" s="10">
        <v>7.9</v>
      </c>
    </row>
    <row r="25" spans="1:1" x14ac:dyDescent="0.35">
      <c r="A25" s="10">
        <v>9.1</v>
      </c>
    </row>
    <row r="26" spans="1:1" x14ac:dyDescent="0.35">
      <c r="A26" s="10">
        <v>9</v>
      </c>
    </row>
    <row r="27" spans="1:1" x14ac:dyDescent="0.35">
      <c r="A27" s="10">
        <v>11.5</v>
      </c>
    </row>
    <row r="28" spans="1:1" x14ac:dyDescent="0.35">
      <c r="A28" s="10">
        <v>10</v>
      </c>
    </row>
    <row r="29" spans="1:1" x14ac:dyDescent="0.35">
      <c r="A29" s="10">
        <v>7.8</v>
      </c>
    </row>
    <row r="30" spans="1:1" x14ac:dyDescent="0.35">
      <c r="A30" s="10">
        <v>8.1999999999999993</v>
      </c>
    </row>
    <row r="31" spans="1:1" x14ac:dyDescent="0.35">
      <c r="A31" s="10">
        <v>8.1</v>
      </c>
    </row>
    <row r="32" spans="1:1" x14ac:dyDescent="0.35">
      <c r="A32" s="10">
        <v>7.1</v>
      </c>
    </row>
    <row r="33" spans="1:1" x14ac:dyDescent="0.35">
      <c r="A33" s="10">
        <v>7.9</v>
      </c>
    </row>
    <row r="34" spans="1:1" x14ac:dyDescent="0.35">
      <c r="A34" s="10">
        <v>10.199999999999999</v>
      </c>
    </row>
    <row r="35" spans="1:1" x14ac:dyDescent="0.35">
      <c r="A35" s="10">
        <v>7.8</v>
      </c>
    </row>
    <row r="36" spans="1:1" x14ac:dyDescent="0.35">
      <c r="A36" s="10">
        <v>7.4</v>
      </c>
    </row>
    <row r="37" spans="1:1" x14ac:dyDescent="0.35">
      <c r="A37" s="10">
        <v>9.6</v>
      </c>
    </row>
    <row r="38" spans="1:1" x14ac:dyDescent="0.35">
      <c r="A38" s="10">
        <v>7.5</v>
      </c>
    </row>
    <row r="39" spans="1:1" x14ac:dyDescent="0.35">
      <c r="A39" s="10">
        <v>9.4</v>
      </c>
    </row>
    <row r="40" spans="1:1" x14ac:dyDescent="0.35">
      <c r="A40" s="10">
        <v>8.5</v>
      </c>
    </row>
    <row r="41" spans="1:1" x14ac:dyDescent="0.35">
      <c r="A41" s="10">
        <v>7.3</v>
      </c>
    </row>
    <row r="42" spans="1:1" x14ac:dyDescent="0.35">
      <c r="A42" s="10">
        <v>9.3000000000000007</v>
      </c>
    </row>
    <row r="43" spans="1:1" x14ac:dyDescent="0.35">
      <c r="A43" s="10">
        <v>8.1999999999999993</v>
      </c>
    </row>
    <row r="44" spans="1:1" x14ac:dyDescent="0.35">
      <c r="A44" s="10">
        <v>9.6999999999999993</v>
      </c>
    </row>
    <row r="45" spans="1:1" x14ac:dyDescent="0.35">
      <c r="A45" s="10">
        <v>11.1</v>
      </c>
    </row>
    <row r="46" spans="1:1" x14ac:dyDescent="0.35">
      <c r="A46" s="10">
        <v>8.8000000000000007</v>
      </c>
    </row>
    <row r="47" spans="1:1" x14ac:dyDescent="0.35">
      <c r="A47" s="10">
        <v>9.4</v>
      </c>
    </row>
    <row r="48" spans="1:1" x14ac:dyDescent="0.35">
      <c r="A48" s="10">
        <v>11.7</v>
      </c>
    </row>
    <row r="49" spans="1:1" x14ac:dyDescent="0.35">
      <c r="A49" s="10">
        <v>11.6</v>
      </c>
    </row>
    <row r="50" spans="1:1" x14ac:dyDescent="0.35">
      <c r="A50" s="10">
        <v>9.1999999999999993</v>
      </c>
    </row>
    <row r="51" spans="1:1" x14ac:dyDescent="0.35">
      <c r="A51" s="10">
        <v>8.1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E84B-28E6-422C-84A0-369D9425546D}">
  <sheetPr codeName="Sheet7"/>
  <dimension ref="A1:G60"/>
  <sheetViews>
    <sheetView workbookViewId="0"/>
  </sheetViews>
  <sheetFormatPr defaultRowHeight="14.5" x14ac:dyDescent="0.35"/>
  <sheetData>
    <row r="1" spans="1:7" x14ac:dyDescent="0.35">
      <c r="A1">
        <v>1.5117513954784509</v>
      </c>
      <c r="C1" t="s">
        <v>13</v>
      </c>
    </row>
    <row r="2" spans="1:7" x14ac:dyDescent="0.35">
      <c r="A2">
        <v>2.531761673543897</v>
      </c>
    </row>
    <row r="3" spans="1:7" x14ac:dyDescent="0.35">
      <c r="A3">
        <v>1.884137340588802</v>
      </c>
      <c r="C3" t="s">
        <v>3</v>
      </c>
      <c r="F3" t="s">
        <v>4</v>
      </c>
    </row>
    <row r="4" spans="1:7" x14ac:dyDescent="0.35">
      <c r="A4">
        <v>2.5026057944216626</v>
      </c>
    </row>
    <row r="5" spans="1:7" x14ac:dyDescent="0.35">
      <c r="A5">
        <v>2.4732522565234785</v>
      </c>
      <c r="C5" t="e">
        <f t="array" aca="1" ref="C5:D15" ca="1">TRIANG_FITM(A1:A60,TRUE)</f>
        <v>#NAME?</v>
      </c>
      <c r="D5" s="3" t="e">
        <f ca="1"/>
        <v>#NAME?</v>
      </c>
      <c r="F5" t="e">
        <f t="array" aca="1" ref="F5:G15" ca="1">TRIANG_FIT(A1:A60,TRUE)</f>
        <v>#NAME?</v>
      </c>
      <c r="G5" s="3" t="e">
        <f ca="1"/>
        <v>#NAME?</v>
      </c>
    </row>
    <row r="6" spans="1:7" x14ac:dyDescent="0.35">
      <c r="A6">
        <v>1.4459071266298893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</row>
    <row r="7" spans="1:7" x14ac:dyDescent="0.35">
      <c r="A7">
        <v>1.3374408014733075</v>
      </c>
      <c r="C7" t="e">
        <f ca="1"/>
        <v>#NAME?</v>
      </c>
      <c r="D7" s="4" t="e">
        <f ca="1"/>
        <v>#NAME?</v>
      </c>
      <c r="F7" t="e">
        <f ca="1"/>
        <v>#NAME?</v>
      </c>
      <c r="G7" s="4" t="e">
        <f ca="1"/>
        <v>#NAME?</v>
      </c>
    </row>
    <row r="8" spans="1:7" x14ac:dyDescent="0.35">
      <c r="A8">
        <v>2.6425807060490367</v>
      </c>
      <c r="C8" t="e">
        <f ca="1"/>
        <v>#NAME?</v>
      </c>
      <c r="D8" s="4" t="e">
        <f ca="1"/>
        <v>#NAME?</v>
      </c>
      <c r="F8" t="e">
        <f ca="1"/>
        <v>#NAME?</v>
      </c>
      <c r="G8" s="4" t="e">
        <f ca="1"/>
        <v>#NAME?</v>
      </c>
    </row>
    <row r="9" spans="1:7" x14ac:dyDescent="0.35">
      <c r="A9">
        <v>1.6423692147469635</v>
      </c>
      <c r="C9" t="e">
        <f ca="1"/>
        <v>#NAME?</v>
      </c>
      <c r="D9" s="4" t="e">
        <f ca="1"/>
        <v>#NAME?</v>
      </c>
      <c r="F9" t="e">
        <f ca="1"/>
        <v>#NAME?</v>
      </c>
      <c r="G9" s="4" t="e">
        <f ca="1"/>
        <v>#NAME?</v>
      </c>
    </row>
    <row r="10" spans="1:7" x14ac:dyDescent="0.35">
      <c r="A10">
        <v>2.8602653136428211</v>
      </c>
      <c r="C10" t="e">
        <f ca="1"/>
        <v>#NAME?</v>
      </c>
      <c r="D10" s="4" t="e">
        <f ca="1"/>
        <v>#NAME?</v>
      </c>
      <c r="F10" t="e">
        <f ca="1"/>
        <v>#NAME?</v>
      </c>
      <c r="G10" s="4" t="e">
        <f ca="1"/>
        <v>#NAME?</v>
      </c>
    </row>
    <row r="11" spans="1:7" x14ac:dyDescent="0.35">
      <c r="A11">
        <v>2.0251339953881917</v>
      </c>
      <c r="C11" t="e">
        <f ca="1"/>
        <v>#NAME?</v>
      </c>
      <c r="D11" s="4" t="e">
        <f ca="1"/>
        <v>#NAME?</v>
      </c>
      <c r="F11" t="e">
        <f ca="1"/>
        <v>#NAME?</v>
      </c>
      <c r="G11" s="4" t="e">
        <f ca="1"/>
        <v>#NAME?</v>
      </c>
    </row>
    <row r="12" spans="1:7" x14ac:dyDescent="0.35">
      <c r="A12">
        <v>2.2307826511651374</v>
      </c>
      <c r="C12" t="e">
        <f ca="1"/>
        <v>#NAME?</v>
      </c>
      <c r="D12" s="4" t="e">
        <f ca="1"/>
        <v>#NAME?</v>
      </c>
      <c r="F12" t="e">
        <f ca="1"/>
        <v>#NAME?</v>
      </c>
      <c r="G12" s="4" t="e">
        <f ca="1"/>
        <v>#NAME?</v>
      </c>
    </row>
    <row r="13" spans="1:7" x14ac:dyDescent="0.35">
      <c r="A13">
        <v>1.8782283600177259</v>
      </c>
      <c r="C13" t="e">
        <f ca="1"/>
        <v>#NAME?</v>
      </c>
      <c r="D13" s="4" t="e">
        <f ca="1"/>
        <v>#NAME?</v>
      </c>
      <c r="F13" t="e">
        <f ca="1"/>
        <v>#NAME?</v>
      </c>
      <c r="G13" s="4" t="e">
        <f ca="1"/>
        <v>#NAME?</v>
      </c>
    </row>
    <row r="14" spans="1:7" x14ac:dyDescent="0.35">
      <c r="A14">
        <v>1.4723616129263406</v>
      </c>
      <c r="C14" t="e">
        <f ca="1"/>
        <v>#NAME?</v>
      </c>
      <c r="D14" s="4" t="e">
        <f ca="1"/>
        <v>#NAME?</v>
      </c>
      <c r="F14" t="e">
        <f ca="1"/>
        <v>#NAME?</v>
      </c>
      <c r="G14" s="4" t="e">
        <f ca="1"/>
        <v>#NAME?</v>
      </c>
    </row>
    <row r="15" spans="1:7" x14ac:dyDescent="0.35">
      <c r="A15">
        <v>2.2993762005461091</v>
      </c>
      <c r="C15" t="e">
        <f ca="1"/>
        <v>#NAME?</v>
      </c>
      <c r="D15" s="5" t="e">
        <f ca="1"/>
        <v>#NAME?</v>
      </c>
      <c r="F15" t="e">
        <f ca="1"/>
        <v>#NAME?</v>
      </c>
      <c r="G15" s="5" t="e">
        <f ca="1"/>
        <v>#NAME?</v>
      </c>
    </row>
    <row r="16" spans="1:7" x14ac:dyDescent="0.35">
      <c r="A16">
        <v>2.3343643407310184</v>
      </c>
    </row>
    <row r="17" spans="1:1" x14ac:dyDescent="0.35">
      <c r="A17">
        <v>2.2886133761085752</v>
      </c>
    </row>
    <row r="18" spans="1:1" x14ac:dyDescent="0.35">
      <c r="A18">
        <v>2.1138682905212978</v>
      </c>
    </row>
    <row r="19" spans="1:1" x14ac:dyDescent="0.35">
      <c r="A19">
        <v>2.816947918921465</v>
      </c>
    </row>
    <row r="20" spans="1:1" x14ac:dyDescent="0.35">
      <c r="A20">
        <v>1.9268344254784757</v>
      </c>
    </row>
    <row r="21" spans="1:1" x14ac:dyDescent="0.35">
      <c r="A21">
        <v>2.1603473567435234</v>
      </c>
    </row>
    <row r="22" spans="1:1" x14ac:dyDescent="0.35">
      <c r="A22">
        <v>2.2177889834689917</v>
      </c>
    </row>
    <row r="23" spans="1:1" x14ac:dyDescent="0.35">
      <c r="A23">
        <v>1.7380570009120468</v>
      </c>
    </row>
    <row r="24" spans="1:1" x14ac:dyDescent="0.35">
      <c r="A24">
        <v>2.878504637143573</v>
      </c>
    </row>
    <row r="25" spans="1:1" x14ac:dyDescent="0.35">
      <c r="A25">
        <v>1.3478798842709387</v>
      </c>
    </row>
    <row r="26" spans="1:1" x14ac:dyDescent="0.35">
      <c r="A26">
        <v>1.91496075021904</v>
      </c>
    </row>
    <row r="27" spans="1:1" x14ac:dyDescent="0.35">
      <c r="A27">
        <v>1.9432939146199923</v>
      </c>
    </row>
    <row r="28" spans="1:1" x14ac:dyDescent="0.35">
      <c r="A28">
        <v>3.0041339822705635</v>
      </c>
    </row>
    <row r="29" spans="1:1" x14ac:dyDescent="0.35">
      <c r="A29">
        <v>1.1637644822698319</v>
      </c>
    </row>
    <row r="30" spans="1:1" x14ac:dyDescent="0.35">
      <c r="A30">
        <v>1.9283750126632031</v>
      </c>
    </row>
    <row r="31" spans="1:1" x14ac:dyDescent="0.35">
      <c r="A31">
        <v>2.6221008890603565</v>
      </c>
    </row>
    <row r="32" spans="1:1" x14ac:dyDescent="0.35">
      <c r="A32">
        <v>1.3729545018853702</v>
      </c>
    </row>
    <row r="33" spans="1:1" x14ac:dyDescent="0.35">
      <c r="A33">
        <v>1.759075493173097</v>
      </c>
    </row>
    <row r="34" spans="1:1" x14ac:dyDescent="0.35">
      <c r="A34">
        <v>2.1746202175900087</v>
      </c>
    </row>
    <row r="35" spans="1:1" x14ac:dyDescent="0.35">
      <c r="A35">
        <v>2.1904928766703793</v>
      </c>
    </row>
    <row r="36" spans="1:1" x14ac:dyDescent="0.35">
      <c r="A36">
        <v>1.9122545684378776</v>
      </c>
    </row>
    <row r="37" spans="1:1" x14ac:dyDescent="0.35">
      <c r="A37">
        <v>2.2583466551623399</v>
      </c>
    </row>
    <row r="38" spans="1:1" x14ac:dyDescent="0.35">
      <c r="A38">
        <v>3.0117634648203619</v>
      </c>
    </row>
    <row r="39" spans="1:1" x14ac:dyDescent="0.35">
      <c r="A39">
        <v>2.7224771262073508</v>
      </c>
    </row>
    <row r="40" spans="1:1" x14ac:dyDescent="0.35">
      <c r="A40">
        <v>3.2812653636439091</v>
      </c>
    </row>
    <row r="41" spans="1:1" x14ac:dyDescent="0.35">
      <c r="A41">
        <v>1.600866661347027</v>
      </c>
    </row>
    <row r="42" spans="1:1" x14ac:dyDescent="0.35">
      <c r="A42">
        <v>2.117963193271506</v>
      </c>
    </row>
    <row r="43" spans="1:1" x14ac:dyDescent="0.35">
      <c r="A43">
        <v>1.5113271072275718</v>
      </c>
    </row>
    <row r="44" spans="1:1" x14ac:dyDescent="0.35">
      <c r="A44">
        <v>1.7840653608176134</v>
      </c>
    </row>
    <row r="45" spans="1:1" x14ac:dyDescent="0.35">
      <c r="A45">
        <v>2.4316587748557854</v>
      </c>
    </row>
    <row r="46" spans="1:1" x14ac:dyDescent="0.35">
      <c r="A46">
        <v>2.0516702904147315</v>
      </c>
    </row>
    <row r="47" spans="1:1" x14ac:dyDescent="0.35">
      <c r="A47">
        <v>3.3210551981268774</v>
      </c>
    </row>
    <row r="48" spans="1:1" x14ac:dyDescent="0.35">
      <c r="A48">
        <v>2.6274994475393765</v>
      </c>
    </row>
    <row r="49" spans="1:1" x14ac:dyDescent="0.35">
      <c r="A49">
        <v>2.4681910680243919</v>
      </c>
    </row>
    <row r="50" spans="1:1" x14ac:dyDescent="0.35">
      <c r="A50">
        <v>1.8909404365000471</v>
      </c>
    </row>
    <row r="51" spans="1:1" x14ac:dyDescent="0.35">
      <c r="A51">
        <v>1.5124305215526239</v>
      </c>
    </row>
    <row r="52" spans="1:1" x14ac:dyDescent="0.35">
      <c r="A52">
        <v>2.8086425372670236</v>
      </c>
    </row>
    <row r="53" spans="1:1" x14ac:dyDescent="0.35">
      <c r="A53">
        <v>1.7812272543025003</v>
      </c>
    </row>
    <row r="54" spans="1:1" x14ac:dyDescent="0.35">
      <c r="A54">
        <v>2.0953165962462066</v>
      </c>
    </row>
    <row r="55" spans="1:1" x14ac:dyDescent="0.35">
      <c r="A55">
        <v>2.7059803990797691</v>
      </c>
    </row>
    <row r="56" spans="1:1" x14ac:dyDescent="0.35">
      <c r="A56">
        <v>2.541954207003581</v>
      </c>
    </row>
    <row r="57" spans="1:1" x14ac:dyDescent="0.35">
      <c r="A57">
        <v>3.2039279658447604</v>
      </c>
    </row>
    <row r="58" spans="1:1" x14ac:dyDescent="0.35">
      <c r="A58">
        <v>2.373045990994842</v>
      </c>
    </row>
    <row r="59" spans="1:1" x14ac:dyDescent="0.35">
      <c r="A59">
        <v>1.8528044312435292</v>
      </c>
    </row>
    <row r="60" spans="1:1" x14ac:dyDescent="0.35">
      <c r="A60">
        <v>2.020762387718313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4C8F-3CD1-41F7-870B-6470474060B6}">
  <sheetPr codeName="Sheet6"/>
  <dimension ref="A1:G103"/>
  <sheetViews>
    <sheetView topLeftCell="A2" workbookViewId="0">
      <selection activeCell="J16" sqref="J16"/>
    </sheetView>
  </sheetViews>
  <sheetFormatPr defaultRowHeight="14.5" x14ac:dyDescent="0.35"/>
  <sheetData>
    <row r="1" spans="1:7" x14ac:dyDescent="0.35">
      <c r="A1" s="19" t="s">
        <v>10</v>
      </c>
      <c r="C1" t="s">
        <v>12</v>
      </c>
    </row>
    <row r="2" spans="1:7" x14ac:dyDescent="0.35">
      <c r="A2">
        <v>7.0167307293054026</v>
      </c>
    </row>
    <row r="3" spans="1:7" x14ac:dyDescent="0.35">
      <c r="A3">
        <v>28.794057897086848</v>
      </c>
      <c r="C3" t="s">
        <v>3</v>
      </c>
      <c r="F3" t="s">
        <v>4</v>
      </c>
    </row>
    <row r="4" spans="1:7" x14ac:dyDescent="0.35">
      <c r="A4">
        <v>29.378467288443531</v>
      </c>
    </row>
    <row r="5" spans="1:7" x14ac:dyDescent="0.35">
      <c r="A5">
        <v>8.4658965115946501</v>
      </c>
      <c r="C5" t="e">
        <f t="array" aca="1" ref="C5:D11" ca="1">LOGNORM_FITM(A2:A101,TRUE)</f>
        <v>#NAME?</v>
      </c>
      <c r="D5" s="3" t="e">
        <f ca="1"/>
        <v>#NAME?</v>
      </c>
      <c r="F5" t="e">
        <f t="array" aca="1" ref="F5:G11" ca="1">LOGNORM_FIT(A2:A101,TRUE,TRUE)</f>
        <v>#NAME?</v>
      </c>
      <c r="G5" s="3" t="e">
        <f ca="1"/>
        <v>#NAME?</v>
      </c>
    </row>
    <row r="6" spans="1:7" x14ac:dyDescent="0.35">
      <c r="A6">
        <v>45.824772419402557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</row>
    <row r="7" spans="1:7" x14ac:dyDescent="0.35">
      <c r="A7">
        <v>1.342094038826513</v>
      </c>
      <c r="C7" t="e">
        <f ca="1"/>
        <v>#NAME?</v>
      </c>
      <c r="D7" s="4" t="e">
        <f ca="1"/>
        <v>#NAME?</v>
      </c>
      <c r="F7" t="e">
        <f ca="1"/>
        <v>#NAME?</v>
      </c>
      <c r="G7" s="4" t="e">
        <f ca="1"/>
        <v>#NAME?</v>
      </c>
    </row>
    <row r="8" spans="1:7" x14ac:dyDescent="0.35">
      <c r="A8">
        <v>19.322720424853483</v>
      </c>
      <c r="C8" t="e">
        <f ca="1"/>
        <v>#NAME?</v>
      </c>
      <c r="D8" s="4" t="e">
        <f ca="1"/>
        <v>#NAME?</v>
      </c>
      <c r="F8" t="e">
        <f ca="1"/>
        <v>#NAME?</v>
      </c>
      <c r="G8" s="4" t="e">
        <f ca="1"/>
        <v>#NAME?</v>
      </c>
    </row>
    <row r="9" spans="1:7" x14ac:dyDescent="0.35">
      <c r="A9">
        <v>15.398752645203091</v>
      </c>
      <c r="C9" t="e">
        <f ca="1"/>
        <v>#NAME?</v>
      </c>
      <c r="D9" s="4" t="e">
        <f ca="1"/>
        <v>#NAME?</v>
      </c>
      <c r="F9" t="e">
        <f ca="1"/>
        <v>#NAME?</v>
      </c>
      <c r="G9" s="4" t="e">
        <f ca="1"/>
        <v>#NAME?</v>
      </c>
    </row>
    <row r="10" spans="1:7" x14ac:dyDescent="0.35">
      <c r="A10">
        <v>14.445623126938754</v>
      </c>
      <c r="C10" t="e">
        <f ca="1"/>
        <v>#NAME?</v>
      </c>
      <c r="D10" s="4" t="e">
        <f ca="1"/>
        <v>#NAME?</v>
      </c>
      <c r="F10" t="e">
        <f ca="1"/>
        <v>#NAME?</v>
      </c>
      <c r="G10" s="4" t="e">
        <f ca="1"/>
        <v>#NAME?</v>
      </c>
    </row>
    <row r="11" spans="1:7" x14ac:dyDescent="0.35">
      <c r="A11">
        <v>124.60294256673369</v>
      </c>
      <c r="C11" t="e">
        <f ca="1"/>
        <v>#NAME?</v>
      </c>
      <c r="D11" s="5" t="e">
        <f ca="1"/>
        <v>#NAME?</v>
      </c>
      <c r="F11" t="e">
        <f ca="1"/>
        <v>#NAME?</v>
      </c>
      <c r="G11" s="5" t="e">
        <f ca="1"/>
        <v>#NAME?</v>
      </c>
    </row>
    <row r="12" spans="1:7" x14ac:dyDescent="0.35">
      <c r="A12">
        <v>7.7059548636205513</v>
      </c>
    </row>
    <row r="13" spans="1:7" x14ac:dyDescent="0.35">
      <c r="A13">
        <v>12.425813088687487</v>
      </c>
    </row>
    <row r="14" spans="1:7" x14ac:dyDescent="0.35">
      <c r="A14">
        <v>57.487298188547285</v>
      </c>
    </row>
    <row r="15" spans="1:7" x14ac:dyDescent="0.35">
      <c r="A15">
        <v>23.082506372307542</v>
      </c>
    </row>
    <row r="16" spans="1:7" x14ac:dyDescent="0.35">
      <c r="A16">
        <v>60.001652747362471</v>
      </c>
    </row>
    <row r="17" spans="1:1" x14ac:dyDescent="0.35">
      <c r="A17">
        <v>89.399472765595732</v>
      </c>
    </row>
    <row r="18" spans="1:1" x14ac:dyDescent="0.35">
      <c r="A18">
        <v>31.694921087982895</v>
      </c>
    </row>
    <row r="19" spans="1:1" x14ac:dyDescent="0.35">
      <c r="A19">
        <v>22.420206416927776</v>
      </c>
    </row>
    <row r="20" spans="1:1" x14ac:dyDescent="0.35">
      <c r="A20">
        <v>10.21295916946665</v>
      </c>
    </row>
    <row r="21" spans="1:1" x14ac:dyDescent="0.35">
      <c r="A21">
        <v>3.338461281525491</v>
      </c>
    </row>
    <row r="22" spans="1:1" x14ac:dyDescent="0.35">
      <c r="A22">
        <v>25.933772942110977</v>
      </c>
    </row>
    <row r="23" spans="1:1" x14ac:dyDescent="0.35">
      <c r="A23">
        <v>3.6904417440221393</v>
      </c>
    </row>
    <row r="24" spans="1:1" x14ac:dyDescent="0.35">
      <c r="A24">
        <v>4.7058984226821918</v>
      </c>
    </row>
    <row r="25" spans="1:1" x14ac:dyDescent="0.35">
      <c r="A25">
        <v>4.9153611660624392</v>
      </c>
    </row>
    <row r="26" spans="1:1" x14ac:dyDescent="0.35">
      <c r="A26">
        <v>18.048222466888038</v>
      </c>
    </row>
    <row r="27" spans="1:1" x14ac:dyDescent="0.35">
      <c r="A27">
        <v>19.715535685829888</v>
      </c>
    </row>
    <row r="28" spans="1:1" x14ac:dyDescent="0.35">
      <c r="A28">
        <v>241.56659122579316</v>
      </c>
    </row>
    <row r="29" spans="1:1" x14ac:dyDescent="0.35">
      <c r="A29">
        <v>20.478097927581636</v>
      </c>
    </row>
    <row r="30" spans="1:1" x14ac:dyDescent="0.35">
      <c r="A30">
        <v>65.649171061318526</v>
      </c>
    </row>
    <row r="31" spans="1:1" x14ac:dyDescent="0.35">
      <c r="A31">
        <v>9.0630882955260716</v>
      </c>
    </row>
    <row r="32" spans="1:1" x14ac:dyDescent="0.35">
      <c r="A32">
        <v>27.925253180458565</v>
      </c>
    </row>
    <row r="33" spans="1:1" x14ac:dyDescent="0.35">
      <c r="A33">
        <v>13.437965970812225</v>
      </c>
    </row>
    <row r="34" spans="1:1" x14ac:dyDescent="0.35">
      <c r="A34">
        <v>14.757733770320497</v>
      </c>
    </row>
    <row r="35" spans="1:1" x14ac:dyDescent="0.35">
      <c r="A35">
        <v>5.1588080607970097</v>
      </c>
    </row>
    <row r="36" spans="1:1" x14ac:dyDescent="0.35">
      <c r="A36">
        <v>3.6550205839888226</v>
      </c>
    </row>
    <row r="37" spans="1:1" x14ac:dyDescent="0.35">
      <c r="A37">
        <v>3.2225361937475636</v>
      </c>
    </row>
    <row r="38" spans="1:1" x14ac:dyDescent="0.35">
      <c r="A38">
        <v>6.6438291428278928</v>
      </c>
    </row>
    <row r="39" spans="1:1" x14ac:dyDescent="0.35">
      <c r="A39">
        <v>57.942973449316106</v>
      </c>
    </row>
    <row r="40" spans="1:1" x14ac:dyDescent="0.35">
      <c r="A40">
        <v>43.396917755420255</v>
      </c>
    </row>
    <row r="41" spans="1:1" x14ac:dyDescent="0.35">
      <c r="A41">
        <v>78.349130443720782</v>
      </c>
    </row>
    <row r="42" spans="1:1" x14ac:dyDescent="0.35">
      <c r="A42">
        <v>6.469217298759931</v>
      </c>
    </row>
    <row r="43" spans="1:1" x14ac:dyDescent="0.35">
      <c r="A43">
        <v>25.426547356808648</v>
      </c>
    </row>
    <row r="44" spans="1:1" x14ac:dyDescent="0.35">
      <c r="A44">
        <v>24.3184453185374</v>
      </c>
    </row>
    <row r="45" spans="1:1" x14ac:dyDescent="0.35">
      <c r="A45">
        <v>37.377998139375208</v>
      </c>
    </row>
    <row r="46" spans="1:1" x14ac:dyDescent="0.35">
      <c r="A46">
        <v>9.1699087687974909</v>
      </c>
    </row>
    <row r="47" spans="1:1" x14ac:dyDescent="0.35">
      <c r="A47">
        <v>29.301057210816357</v>
      </c>
    </row>
    <row r="48" spans="1:1" x14ac:dyDescent="0.35">
      <c r="A48">
        <v>83.164989988041</v>
      </c>
    </row>
    <row r="49" spans="1:1" x14ac:dyDescent="0.35">
      <c r="A49">
        <v>6.6324328464789897</v>
      </c>
    </row>
    <row r="50" spans="1:1" x14ac:dyDescent="0.35">
      <c r="A50">
        <v>27.59523112339145</v>
      </c>
    </row>
    <row r="51" spans="1:1" x14ac:dyDescent="0.35">
      <c r="A51">
        <v>8.0950972789602051</v>
      </c>
    </row>
    <row r="52" spans="1:1" x14ac:dyDescent="0.35">
      <c r="A52">
        <v>31.870489181136424</v>
      </c>
    </row>
    <row r="53" spans="1:1" x14ac:dyDescent="0.35">
      <c r="A53">
        <v>48.041732925084268</v>
      </c>
    </row>
    <row r="54" spans="1:1" x14ac:dyDescent="0.35">
      <c r="A54">
        <v>8.6198225657614795</v>
      </c>
    </row>
    <row r="55" spans="1:1" x14ac:dyDescent="0.35">
      <c r="A55">
        <v>8.5898310829609876</v>
      </c>
    </row>
    <row r="56" spans="1:1" x14ac:dyDescent="0.35">
      <c r="A56">
        <v>33.073064111798935</v>
      </c>
    </row>
    <row r="57" spans="1:1" x14ac:dyDescent="0.35">
      <c r="A57">
        <v>4.6365692670432699</v>
      </c>
    </row>
    <row r="58" spans="1:1" x14ac:dyDescent="0.35">
      <c r="A58">
        <v>78.516869790813018</v>
      </c>
    </row>
    <row r="59" spans="1:1" x14ac:dyDescent="0.35">
      <c r="A59">
        <v>35.317049483989393</v>
      </c>
    </row>
    <row r="60" spans="1:1" x14ac:dyDescent="0.35">
      <c r="A60">
        <v>102.89271908695306</v>
      </c>
    </row>
    <row r="61" spans="1:1" x14ac:dyDescent="0.35">
      <c r="A61">
        <v>31.758173380724074</v>
      </c>
    </row>
    <row r="62" spans="1:1" x14ac:dyDescent="0.35">
      <c r="A62">
        <v>3.1401081761626748</v>
      </c>
    </row>
    <row r="63" spans="1:1" x14ac:dyDescent="0.35">
      <c r="A63">
        <v>23.214037563382444</v>
      </c>
    </row>
    <row r="64" spans="1:1" x14ac:dyDescent="0.35">
      <c r="A64">
        <v>2.6379933887893507</v>
      </c>
    </row>
    <row r="65" spans="1:1" x14ac:dyDescent="0.35">
      <c r="A65">
        <v>65.951464764385022</v>
      </c>
    </row>
    <row r="66" spans="1:1" x14ac:dyDescent="0.35">
      <c r="A66">
        <v>7.1522147163612342</v>
      </c>
    </row>
    <row r="67" spans="1:1" x14ac:dyDescent="0.35">
      <c r="A67">
        <v>107.3969445683698</v>
      </c>
    </row>
    <row r="68" spans="1:1" x14ac:dyDescent="0.35">
      <c r="A68">
        <v>35.710021394031358</v>
      </c>
    </row>
    <row r="69" spans="1:1" x14ac:dyDescent="0.35">
      <c r="A69">
        <v>22.918183394886501</v>
      </c>
    </row>
    <row r="70" spans="1:1" x14ac:dyDescent="0.35">
      <c r="A70">
        <v>4.2093297662177758</v>
      </c>
    </row>
    <row r="71" spans="1:1" x14ac:dyDescent="0.35">
      <c r="A71">
        <v>8.4128974370005452</v>
      </c>
    </row>
    <row r="72" spans="1:1" x14ac:dyDescent="0.35">
      <c r="A72">
        <v>34.817040839100741</v>
      </c>
    </row>
    <row r="73" spans="1:1" x14ac:dyDescent="0.35">
      <c r="A73">
        <v>7.5817557584958095</v>
      </c>
    </row>
    <row r="74" spans="1:1" x14ac:dyDescent="0.35">
      <c r="A74">
        <v>6.4158363892238537</v>
      </c>
    </row>
    <row r="75" spans="1:1" x14ac:dyDescent="0.35">
      <c r="A75">
        <v>14.305618392214544</v>
      </c>
    </row>
    <row r="76" spans="1:1" x14ac:dyDescent="0.35">
      <c r="A76">
        <v>47.875862990745098</v>
      </c>
    </row>
    <row r="77" spans="1:1" x14ac:dyDescent="0.35">
      <c r="A77">
        <v>15.245112574803294</v>
      </c>
    </row>
    <row r="78" spans="1:1" x14ac:dyDescent="0.35">
      <c r="A78">
        <v>18.849936785511353</v>
      </c>
    </row>
    <row r="79" spans="1:1" x14ac:dyDescent="0.35">
      <c r="A79">
        <v>73.800151112739385</v>
      </c>
    </row>
    <row r="80" spans="1:1" x14ac:dyDescent="0.35">
      <c r="A80">
        <v>24.908863085717602</v>
      </c>
    </row>
    <row r="81" spans="1:1" x14ac:dyDescent="0.35">
      <c r="A81">
        <v>19.140898538413119</v>
      </c>
    </row>
    <row r="82" spans="1:1" x14ac:dyDescent="0.35">
      <c r="A82">
        <v>45.184559460635782</v>
      </c>
    </row>
    <row r="83" spans="1:1" x14ac:dyDescent="0.35">
      <c r="A83">
        <v>21.502373927930108</v>
      </c>
    </row>
    <row r="84" spans="1:1" x14ac:dyDescent="0.35">
      <c r="A84">
        <v>21.318133237266522</v>
      </c>
    </row>
    <row r="85" spans="1:1" x14ac:dyDescent="0.35">
      <c r="A85">
        <v>13.31975730642186</v>
      </c>
    </row>
    <row r="86" spans="1:1" x14ac:dyDescent="0.35">
      <c r="A86">
        <v>91.774032587236235</v>
      </c>
    </row>
    <row r="87" spans="1:1" x14ac:dyDescent="0.35">
      <c r="A87">
        <v>26.964619766194495</v>
      </c>
    </row>
    <row r="88" spans="1:1" x14ac:dyDescent="0.35">
      <c r="A88">
        <v>13.743239541348148</v>
      </c>
    </row>
    <row r="89" spans="1:1" x14ac:dyDescent="0.35">
      <c r="A89">
        <v>2.9483329607931665</v>
      </c>
    </row>
    <row r="90" spans="1:1" x14ac:dyDescent="0.35">
      <c r="A90">
        <v>24.631188927800409</v>
      </c>
    </row>
    <row r="91" spans="1:1" x14ac:dyDescent="0.35">
      <c r="A91">
        <v>28.24057907829787</v>
      </c>
    </row>
    <row r="92" spans="1:1" x14ac:dyDescent="0.35">
      <c r="A92">
        <v>191.07194941211176</v>
      </c>
    </row>
    <row r="93" spans="1:1" x14ac:dyDescent="0.35">
      <c r="A93">
        <v>25.525268158777589</v>
      </c>
    </row>
    <row r="94" spans="1:1" x14ac:dyDescent="0.35">
      <c r="A94">
        <v>40.038419339709357</v>
      </c>
    </row>
    <row r="95" spans="1:1" x14ac:dyDescent="0.35">
      <c r="A95">
        <v>3.5615274757606734</v>
      </c>
    </row>
    <row r="96" spans="1:1" x14ac:dyDescent="0.35">
      <c r="A96">
        <v>53.506361035286147</v>
      </c>
    </row>
    <row r="97" spans="1:1" x14ac:dyDescent="0.35">
      <c r="A97">
        <v>30.414308825851613</v>
      </c>
    </row>
    <row r="98" spans="1:1" x14ac:dyDescent="0.35">
      <c r="A98">
        <v>62.678824961450765</v>
      </c>
    </row>
    <row r="99" spans="1:1" x14ac:dyDescent="0.35">
      <c r="A99">
        <v>43.280287488054967</v>
      </c>
    </row>
    <row r="100" spans="1:1" x14ac:dyDescent="0.35">
      <c r="A100">
        <v>7.1719459855009848</v>
      </c>
    </row>
    <row r="101" spans="1:1" x14ac:dyDescent="0.35">
      <c r="A101">
        <v>28.403449145302233</v>
      </c>
    </row>
    <row r="103" spans="1:1" x14ac:dyDescent="0.35">
      <c r="A103" s="20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7DCA-B808-4538-9B9F-CA33556D6C2D}">
  <sheetPr codeName="Sheet8"/>
  <dimension ref="A1:J20"/>
  <sheetViews>
    <sheetView workbookViewId="0"/>
  </sheetViews>
  <sheetFormatPr defaultRowHeight="14.5" x14ac:dyDescent="0.35"/>
  <sheetData>
    <row r="1" spans="1:10" x14ac:dyDescent="0.35">
      <c r="A1">
        <v>2.3287192822071145</v>
      </c>
      <c r="C1" t="s">
        <v>14</v>
      </c>
    </row>
    <row r="2" spans="1:10" x14ac:dyDescent="0.35">
      <c r="A2">
        <v>0.61819650203864196</v>
      </c>
    </row>
    <row r="3" spans="1:10" x14ac:dyDescent="0.35">
      <c r="A3">
        <v>1.9326869407618321</v>
      </c>
      <c r="C3" t="s">
        <v>17</v>
      </c>
      <c r="F3" t="s">
        <v>4</v>
      </c>
      <c r="I3" t="s">
        <v>15</v>
      </c>
    </row>
    <row r="4" spans="1:10" x14ac:dyDescent="0.35">
      <c r="A4">
        <v>0.63615320926846608</v>
      </c>
    </row>
    <row r="5" spans="1:10" x14ac:dyDescent="0.35">
      <c r="A5">
        <v>2.1246705726969366</v>
      </c>
      <c r="C5" t="e">
        <f t="array" aca="1" ref="C5:D7" ca="1">CAUCHY_FITM(A1:A20,TRUE,FALSE,TRUE)</f>
        <v>#NAME?</v>
      </c>
      <c r="D5" s="3" t="e">
        <f ca="1"/>
        <v>#NAME?</v>
      </c>
      <c r="F5" t="e">
        <f t="array" aca="1" ref="F5:G11" ca="1">CAUCHY_FIT(A1:A20,TRUE)</f>
        <v>#NAME?</v>
      </c>
      <c r="G5" s="3" t="e">
        <f ca="1"/>
        <v>#NAME?</v>
      </c>
      <c r="I5" t="e">
        <f t="array" aca="1" ref="I5:J7" ca="1">CAUCHY_FITX(A1:A20,TRUE)</f>
        <v>#NAME?</v>
      </c>
      <c r="J5" s="3" t="e">
        <f ca="1"/>
        <v>#NAME?</v>
      </c>
    </row>
    <row r="6" spans="1:10" x14ac:dyDescent="0.35">
      <c r="A6">
        <v>2.4463674060233354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  <c r="I6" t="e">
        <f ca="1"/>
        <v>#NAME?</v>
      </c>
      <c r="J6" s="4" t="e">
        <f ca="1"/>
        <v>#NAME?</v>
      </c>
    </row>
    <row r="7" spans="1:10" x14ac:dyDescent="0.35">
      <c r="A7">
        <v>1.7806299120531885</v>
      </c>
      <c r="C7" t="e">
        <f ca="1"/>
        <v>#NAME?</v>
      </c>
      <c r="D7" s="5" t="e">
        <f ca="1"/>
        <v>#NAME?</v>
      </c>
      <c r="F7" t="e">
        <f ca="1"/>
        <v>#NAME?</v>
      </c>
      <c r="G7" s="4" t="e">
        <f ca="1"/>
        <v>#NAME?</v>
      </c>
      <c r="I7" t="e">
        <f ca="1"/>
        <v>#NAME?</v>
      </c>
      <c r="J7" s="5" t="e">
        <f ca="1"/>
        <v>#NAME?</v>
      </c>
    </row>
    <row r="8" spans="1:10" x14ac:dyDescent="0.35">
      <c r="A8">
        <v>1.1672405132994768</v>
      </c>
      <c r="F8" t="e">
        <f ca="1"/>
        <v>#NAME?</v>
      </c>
      <c r="G8" s="4" t="e">
        <f ca="1"/>
        <v>#NAME?</v>
      </c>
    </row>
    <row r="9" spans="1:10" x14ac:dyDescent="0.35">
      <c r="A9">
        <v>1.580762375307009</v>
      </c>
      <c r="C9" t="s">
        <v>16</v>
      </c>
      <c r="F9" t="e">
        <f ca="1"/>
        <v>#NAME?</v>
      </c>
      <c r="G9" s="4" t="e">
        <f ca="1"/>
        <v>#NAME?</v>
      </c>
    </row>
    <row r="10" spans="1:10" x14ac:dyDescent="0.35">
      <c r="A10">
        <v>2.1084157053417756</v>
      </c>
      <c r="F10" t="e">
        <f ca="1"/>
        <v>#NAME?</v>
      </c>
      <c r="G10" s="4" t="e">
        <f ca="1"/>
        <v>#NAME?</v>
      </c>
    </row>
    <row r="11" spans="1:10" x14ac:dyDescent="0.35">
      <c r="A11">
        <v>15.190980171253663</v>
      </c>
      <c r="C11" t="e">
        <f t="array" aca="1" ref="C11:D13" ca="1">CAUCHY_FITM(A1:A20,TRUE,TRUE,TRUE)</f>
        <v>#NAME?</v>
      </c>
      <c r="D11" s="3" t="e">
        <f ca="1"/>
        <v>#NAME?</v>
      </c>
      <c r="F11" t="e">
        <f ca="1"/>
        <v>#NAME?</v>
      </c>
      <c r="G11" s="5" t="e">
        <f ca="1"/>
        <v>#NAME?</v>
      </c>
    </row>
    <row r="12" spans="1:10" x14ac:dyDescent="0.35">
      <c r="A12">
        <v>1.6338353622556054</v>
      </c>
      <c r="C12" t="e">
        <f ca="1"/>
        <v>#NAME?</v>
      </c>
      <c r="D12" s="4" t="e">
        <f ca="1"/>
        <v>#NAME?</v>
      </c>
    </row>
    <row r="13" spans="1:10" x14ac:dyDescent="0.35">
      <c r="A13">
        <v>1.4770381568028321</v>
      </c>
      <c r="C13" t="e">
        <f ca="1"/>
        <v>#NAME?</v>
      </c>
      <c r="D13" s="5" t="e">
        <f ca="1"/>
        <v>#NAME?</v>
      </c>
    </row>
    <row r="14" spans="1:10" x14ac:dyDescent="0.35">
      <c r="A14">
        <v>2.3627194829791605</v>
      </c>
    </row>
    <row r="15" spans="1:10" x14ac:dyDescent="0.35">
      <c r="A15">
        <v>2.4181265542437069</v>
      </c>
    </row>
    <row r="16" spans="1:10" x14ac:dyDescent="0.35">
      <c r="A16">
        <v>1.8669207632518392</v>
      </c>
    </row>
    <row r="17" spans="1:1" x14ac:dyDescent="0.35">
      <c r="A17">
        <v>3.2068853321152133</v>
      </c>
    </row>
    <row r="18" spans="1:1" x14ac:dyDescent="0.35">
      <c r="A18">
        <v>1.4508230452325774</v>
      </c>
    </row>
    <row r="19" spans="1:1" x14ac:dyDescent="0.35">
      <c r="A19">
        <v>1.8787769206890326</v>
      </c>
    </row>
    <row r="20" spans="1:1" x14ac:dyDescent="0.35">
      <c r="A20">
        <v>3.3754305695598683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E89BD-E73F-4A5D-B9E9-F2A90DFED0D9}">
  <sheetPr codeName="Sheet9"/>
  <dimension ref="A1:J12"/>
  <sheetViews>
    <sheetView workbookViewId="0"/>
  </sheetViews>
  <sheetFormatPr defaultRowHeight="14.5" x14ac:dyDescent="0.35"/>
  <sheetData>
    <row r="1" spans="1:10" x14ac:dyDescent="0.35">
      <c r="A1" s="19">
        <v>509</v>
      </c>
      <c r="C1" t="s">
        <v>18</v>
      </c>
      <c r="F1" t="s">
        <v>19</v>
      </c>
      <c r="G1">
        <v>20</v>
      </c>
    </row>
    <row r="2" spans="1:10" x14ac:dyDescent="0.35">
      <c r="A2" s="19">
        <v>660</v>
      </c>
    </row>
    <row r="3" spans="1:10" x14ac:dyDescent="0.35">
      <c r="A3" s="19">
        <v>386</v>
      </c>
      <c r="C3" t="s">
        <v>3</v>
      </c>
      <c r="F3" t="s">
        <v>4</v>
      </c>
      <c r="I3" t="s">
        <v>20</v>
      </c>
    </row>
    <row r="4" spans="1:10" x14ac:dyDescent="0.35">
      <c r="A4" s="19">
        <v>753</v>
      </c>
    </row>
    <row r="5" spans="1:10" x14ac:dyDescent="0.35">
      <c r="A5" s="19">
        <v>811</v>
      </c>
      <c r="C5" t="e">
        <f t="array" aca="1" ref="C5:D7" ca="1">WEIBULL_FITM(A1:A12,TRUE,,G1)</f>
        <v>#NAME?</v>
      </c>
      <c r="D5" s="3" t="e">
        <f ca="1"/>
        <v>#NAME?</v>
      </c>
      <c r="F5" t="e">
        <f t="array" aca="1" ref="F5:G11" ca="1">WEIBULL_FIT(A1:A12,TRUE,G1)</f>
        <v>#NAME?</v>
      </c>
      <c r="G5" s="3" t="e">
        <f ca="1"/>
        <v>#NAME?</v>
      </c>
      <c r="I5" t="e">
        <f t="array" aca="1" ref="I5:J12" ca="1">WEIBULL_FITR(A1:A12,TRUE)</f>
        <v>#NAME?</v>
      </c>
      <c r="J5" s="3" t="e">
        <f ca="1"/>
        <v>#NAME?</v>
      </c>
    </row>
    <row r="6" spans="1:10" x14ac:dyDescent="0.35">
      <c r="A6" s="19">
        <v>613</v>
      </c>
      <c r="C6" t="e">
        <f ca="1"/>
        <v>#NAME?</v>
      </c>
      <c r="D6" s="4" t="e">
        <f ca="1"/>
        <v>#NAME?</v>
      </c>
      <c r="F6" t="e">
        <f ca="1"/>
        <v>#NAME?</v>
      </c>
      <c r="G6" s="4" t="e">
        <f ca="1"/>
        <v>#NAME?</v>
      </c>
      <c r="I6" t="e">
        <f ca="1"/>
        <v>#NAME?</v>
      </c>
      <c r="J6" s="4" t="e">
        <f ca="1"/>
        <v>#NAME?</v>
      </c>
    </row>
    <row r="7" spans="1:10" x14ac:dyDescent="0.35">
      <c r="A7" s="19">
        <v>848</v>
      </c>
      <c r="C7" t="e">
        <f ca="1"/>
        <v>#NAME?</v>
      </c>
      <c r="D7" s="5" t="e">
        <f ca="1"/>
        <v>#NAME?</v>
      </c>
      <c r="F7" t="e">
        <f ca="1"/>
        <v>#NAME?</v>
      </c>
      <c r="G7" s="4" t="e">
        <f ca="1"/>
        <v>#NAME?</v>
      </c>
      <c r="I7" t="e">
        <f ca="1"/>
        <v>#NAME?</v>
      </c>
      <c r="J7" s="4" t="e">
        <f ca="1"/>
        <v>#NAME?</v>
      </c>
    </row>
    <row r="8" spans="1:10" x14ac:dyDescent="0.35">
      <c r="A8" s="19">
        <v>725</v>
      </c>
      <c r="F8" t="e">
        <f ca="1"/>
        <v>#NAME?</v>
      </c>
      <c r="G8" s="4" t="e">
        <f ca="1"/>
        <v>#NAME?</v>
      </c>
      <c r="I8" t="e">
        <f ca="1"/>
        <v>#NAME?</v>
      </c>
      <c r="J8" s="4" t="e">
        <f ca="1"/>
        <v>#NAME?</v>
      </c>
    </row>
    <row r="9" spans="1:10" x14ac:dyDescent="0.35">
      <c r="A9" s="19">
        <v>315</v>
      </c>
      <c r="C9" t="e">
        <f t="array" aca="1" ref="C9:D11" ca="1">WEIBULL_FITM(A1:A12,TRUE,TRUE,G1)</f>
        <v>#NAME?</v>
      </c>
      <c r="D9" s="3" t="e">
        <f ca="1"/>
        <v>#NAME?</v>
      </c>
      <c r="F9" t="e">
        <f ca="1"/>
        <v>#NAME?</v>
      </c>
      <c r="G9" s="4" t="e">
        <f ca="1"/>
        <v>#NAME?</v>
      </c>
      <c r="I9" t="e">
        <f ca="1"/>
        <v>#NAME?</v>
      </c>
      <c r="J9" s="4" t="e">
        <f ca="1"/>
        <v>#NAME?</v>
      </c>
    </row>
    <row r="10" spans="1:10" x14ac:dyDescent="0.35">
      <c r="A10" s="19">
        <v>872</v>
      </c>
      <c r="C10" t="e">
        <f ca="1"/>
        <v>#NAME?</v>
      </c>
      <c r="D10" s="4" t="e">
        <f ca="1"/>
        <v>#NAME?</v>
      </c>
      <c r="F10" t="e">
        <f ca="1"/>
        <v>#NAME?</v>
      </c>
      <c r="G10" s="4" t="e">
        <f ca="1"/>
        <v>#NAME?</v>
      </c>
      <c r="I10" t="e">
        <f ca="1"/>
        <v>#NAME?</v>
      </c>
      <c r="J10" s="4" t="e">
        <f ca="1"/>
        <v>#NAME?</v>
      </c>
    </row>
    <row r="11" spans="1:10" x14ac:dyDescent="0.35">
      <c r="A11" s="19">
        <v>487</v>
      </c>
      <c r="C11" t="e">
        <f ca="1"/>
        <v>#NAME?</v>
      </c>
      <c r="D11" s="5" t="e">
        <f ca="1"/>
        <v>#NAME?</v>
      </c>
      <c r="F11" t="e">
        <f ca="1"/>
        <v>#NAME?</v>
      </c>
      <c r="G11" s="5" t="e">
        <f ca="1"/>
        <v>#NAME?</v>
      </c>
      <c r="I11" t="e">
        <f ca="1"/>
        <v>#NAME?</v>
      </c>
      <c r="J11" s="4" t="e">
        <f ca="1"/>
        <v>#NAME?</v>
      </c>
    </row>
    <row r="12" spans="1:10" x14ac:dyDescent="0.35">
      <c r="A12" s="21">
        <v>512</v>
      </c>
      <c r="I12" t="e">
        <f ca="1"/>
        <v>#NAME?</v>
      </c>
      <c r="J12" s="5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Title</vt:lpstr>
      <vt:lpstr>negbinom</vt:lpstr>
      <vt:lpstr>pert</vt:lpstr>
      <vt:lpstr>pareto</vt:lpstr>
      <vt:lpstr>gev</vt:lpstr>
      <vt:lpstr>triang</vt:lpstr>
      <vt:lpstr>lognorm</vt:lpstr>
      <vt:lpstr>cauchy</vt:lpstr>
      <vt:lpstr>weibull</vt:lpstr>
      <vt:lpstr>beta</vt:lpstr>
      <vt:lpstr>gamma</vt:lpstr>
      <vt:lpstr>uniform</vt:lpstr>
      <vt:lpstr>logistic</vt:lpstr>
      <vt:lpstr>gumbel</vt:lpstr>
      <vt:lpstr>expon</vt:lpstr>
      <vt:lpstr>geom</vt:lpstr>
      <vt:lpstr>laplace</vt:lpstr>
      <vt:lpstr>norm</vt:lpstr>
      <vt:lpstr>binom</vt:lpstr>
      <vt:lpstr>poisson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Charles Zaiontz</cp:lastModifiedBy>
  <dcterms:created xsi:type="dcterms:W3CDTF">2023-04-28T13:03:48Z</dcterms:created>
  <dcterms:modified xsi:type="dcterms:W3CDTF">2025-01-17T18:40:44Z</dcterms:modified>
</cp:coreProperties>
</file>